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Dirk\Private\Badminton\VfB_SC Peine\Saison 2018_2019\EC2019\"/>
    </mc:Choice>
  </mc:AlternateContent>
  <bookViews>
    <workbookView xWindow="120" yWindow="660" windowWidth="15180" windowHeight="8832"/>
  </bookViews>
  <sheets>
    <sheet name="Meldung" sheetId="1" r:id="rId1"/>
    <sheet name="Import" sheetId="3" r:id="rId2"/>
  </sheets>
  <definedNames>
    <definedName name="Damendoppel">Meldung!$AT$24:$AY$42</definedName>
    <definedName name="_xlnm.Print_Area" localSheetId="0">Meldung!$A$1:$S$44,Meldung!$U$24:$AD$58</definedName>
    <definedName name="Herrendoppel">Meldung!$AM$24:$AR$42</definedName>
    <definedName name="Mixed">Meldung!$BA$24:$BF$42</definedName>
  </definedNames>
  <calcPr calcId="152511"/>
</workbook>
</file>

<file path=xl/calcChain.xml><?xml version="1.0" encoding="utf-8"?>
<calcChain xmlns="http://schemas.openxmlformats.org/spreadsheetml/2006/main">
  <c r="P18" i="1" l="1"/>
  <c r="P15" i="1" s="1"/>
  <c r="P19" i="1"/>
  <c r="P16" i="1" s="1"/>
  <c r="P20" i="1"/>
  <c r="P17" i="1" s="1"/>
  <c r="P14" i="1" s="1"/>
  <c r="P11" i="1" s="1"/>
  <c r="P21" i="1"/>
  <c r="P13" i="1" l="1"/>
  <c r="P12" i="1"/>
  <c r="F1" i="1"/>
  <c r="AJ33" i="1" s="1"/>
  <c r="J29" i="1"/>
  <c r="K29" i="1" s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25" i="1"/>
  <c r="I29" i="1"/>
  <c r="I30" i="1"/>
  <c r="I31" i="1"/>
  <c r="K31" i="1" s="1"/>
  <c r="I32" i="1"/>
  <c r="I33" i="1"/>
  <c r="K33" i="1" s="1"/>
  <c r="I34" i="1"/>
  <c r="I35" i="1"/>
  <c r="I36" i="1"/>
  <c r="I37" i="1"/>
  <c r="I38" i="1"/>
  <c r="I39" i="1"/>
  <c r="K39" i="1" s="1"/>
  <c r="I40" i="1"/>
  <c r="I41" i="1"/>
  <c r="K41" i="1" s="1"/>
  <c r="I42" i="1"/>
  <c r="I43" i="1"/>
  <c r="K43" i="1" s="1"/>
  <c r="I44" i="1"/>
  <c r="I25" i="1"/>
  <c r="K25" i="1" s="1"/>
  <c r="J26" i="1"/>
  <c r="J27" i="1"/>
  <c r="J28" i="1"/>
  <c r="K37" i="1"/>
  <c r="K35" i="1"/>
  <c r="K44" i="1"/>
  <c r="K40" i="1"/>
  <c r="K36" i="1"/>
  <c r="K32" i="1"/>
  <c r="K42" i="1"/>
  <c r="K38" i="1"/>
  <c r="K34" i="1"/>
  <c r="K30" i="1"/>
  <c r="I26" i="1"/>
  <c r="K26" i="1" s="1"/>
  <c r="G16" i="1"/>
  <c r="E10" i="1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" i="3"/>
  <c r="B3" i="3"/>
  <c r="R3" i="3"/>
  <c r="C3" i="3"/>
  <c r="B4" i="3"/>
  <c r="R4" i="3" s="1"/>
  <c r="C4" i="3"/>
  <c r="B5" i="3"/>
  <c r="R5" i="3" s="1"/>
  <c r="C5" i="3"/>
  <c r="B6" i="3"/>
  <c r="R6" i="3" s="1"/>
  <c r="C6" i="3"/>
  <c r="B7" i="3"/>
  <c r="R7" i="3"/>
  <c r="C7" i="3"/>
  <c r="B8" i="3"/>
  <c r="R8" i="3" s="1"/>
  <c r="C8" i="3"/>
  <c r="B9" i="3"/>
  <c r="R9" i="3" s="1"/>
  <c r="C9" i="3"/>
  <c r="B10" i="3"/>
  <c r="R10" i="3" s="1"/>
  <c r="C10" i="3"/>
  <c r="B11" i="3"/>
  <c r="R11" i="3" s="1"/>
  <c r="C11" i="3"/>
  <c r="B12" i="3"/>
  <c r="R12" i="3" s="1"/>
  <c r="C12" i="3"/>
  <c r="B13" i="3"/>
  <c r="R13" i="3" s="1"/>
  <c r="C13" i="3"/>
  <c r="B14" i="3"/>
  <c r="R14" i="3"/>
  <c r="C14" i="3"/>
  <c r="B15" i="3"/>
  <c r="R15" i="3" s="1"/>
  <c r="C15" i="3"/>
  <c r="B16" i="3"/>
  <c r="R16" i="3" s="1"/>
  <c r="C16" i="3"/>
  <c r="B17" i="3"/>
  <c r="R17" i="3" s="1"/>
  <c r="C17" i="3"/>
  <c r="B18" i="3"/>
  <c r="R18" i="3"/>
  <c r="C18" i="3"/>
  <c r="B19" i="3"/>
  <c r="R19" i="3" s="1"/>
  <c r="C19" i="3"/>
  <c r="B20" i="3"/>
  <c r="R20" i="3" s="1"/>
  <c r="C20" i="3"/>
  <c r="B21" i="3"/>
  <c r="R21" i="3" s="1"/>
  <c r="C21" i="3"/>
  <c r="C2" i="3"/>
  <c r="B2" i="3"/>
  <c r="R2" i="3" s="1"/>
  <c r="K2" i="3"/>
  <c r="I2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3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G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Q3" i="3"/>
  <c r="O3" i="3"/>
  <c r="P3" i="3"/>
  <c r="Q4" i="3"/>
  <c r="O4" i="3"/>
  <c r="P4" i="3"/>
  <c r="Q5" i="3"/>
  <c r="O5" i="3"/>
  <c r="P5" i="3"/>
  <c r="Q6" i="3"/>
  <c r="O6" i="3"/>
  <c r="P6" i="3"/>
  <c r="Q7" i="3"/>
  <c r="O7" i="3"/>
  <c r="P7" i="3"/>
  <c r="Q8" i="3"/>
  <c r="O8" i="3"/>
  <c r="P8" i="3"/>
  <c r="Q9" i="3"/>
  <c r="O9" i="3"/>
  <c r="P9" i="3"/>
  <c r="Q10" i="3"/>
  <c r="O10" i="3"/>
  <c r="P10" i="3"/>
  <c r="Q11" i="3"/>
  <c r="O11" i="3"/>
  <c r="P11" i="3"/>
  <c r="Q12" i="3"/>
  <c r="O12" i="3"/>
  <c r="P12" i="3"/>
  <c r="Q13" i="3"/>
  <c r="O13" i="3"/>
  <c r="P13" i="3"/>
  <c r="Q14" i="3"/>
  <c r="O14" i="3"/>
  <c r="P14" i="3"/>
  <c r="Q15" i="3"/>
  <c r="O15" i="3"/>
  <c r="P15" i="3"/>
  <c r="Q16" i="3"/>
  <c r="O16" i="3"/>
  <c r="P16" i="3"/>
  <c r="Q17" i="3"/>
  <c r="O17" i="3"/>
  <c r="P17" i="3"/>
  <c r="Q18" i="3"/>
  <c r="O18" i="3"/>
  <c r="P18" i="3"/>
  <c r="Q19" i="3"/>
  <c r="O19" i="3"/>
  <c r="P19" i="3"/>
  <c r="Q20" i="3"/>
  <c r="O20" i="3"/>
  <c r="P20" i="3"/>
  <c r="Q21" i="3"/>
  <c r="O21" i="3"/>
  <c r="P21" i="3"/>
  <c r="O2" i="3"/>
  <c r="P2" i="3"/>
  <c r="Q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" i="3"/>
  <c r="D29" i="1"/>
  <c r="G29" i="1" s="1"/>
  <c r="F6" i="3" s="1"/>
  <c r="D30" i="1"/>
  <c r="G30" i="1" s="1"/>
  <c r="D31" i="1"/>
  <c r="G31" i="1" s="1"/>
  <c r="F8" i="3" s="1"/>
  <c r="D32" i="1"/>
  <c r="G32" i="1"/>
  <c r="F9" i="3" s="1"/>
  <c r="D33" i="1"/>
  <c r="G33" i="1" s="1"/>
  <c r="F10" i="3" s="1"/>
  <c r="D34" i="1"/>
  <c r="G34" i="1" s="1"/>
  <c r="F11" i="3" s="1"/>
  <c r="D35" i="1"/>
  <c r="G35" i="1" s="1"/>
  <c r="F12" i="3" s="1"/>
  <c r="D36" i="1"/>
  <c r="G36" i="1"/>
  <c r="F13" i="3" s="1"/>
  <c r="D37" i="1"/>
  <c r="G37" i="1" s="1"/>
  <c r="F14" i="3"/>
  <c r="D38" i="1"/>
  <c r="G38" i="1" s="1"/>
  <c r="F15" i="3" s="1"/>
  <c r="D39" i="1"/>
  <c r="G39" i="1" s="1"/>
  <c r="F16" i="3" s="1"/>
  <c r="D40" i="1"/>
  <c r="G40" i="1"/>
  <c r="F17" i="3" s="1"/>
  <c r="D41" i="1"/>
  <c r="G41" i="1" s="1"/>
  <c r="F18" i="3" s="1"/>
  <c r="D42" i="1"/>
  <c r="G42" i="1" s="1"/>
  <c r="F19" i="3" s="1"/>
  <c r="D43" i="1"/>
  <c r="G43" i="1" s="1"/>
  <c r="F20" i="3" s="1"/>
  <c r="D44" i="1"/>
  <c r="G44" i="1"/>
  <c r="F21" i="3" s="1"/>
  <c r="D25" i="1"/>
  <c r="G25" i="1" s="1"/>
  <c r="D26" i="1"/>
  <c r="G26" i="1" s="1"/>
  <c r="F3" i="3" s="1"/>
  <c r="D27" i="1"/>
  <c r="G27" i="1"/>
  <c r="F4" i="3" s="1"/>
  <c r="D28" i="1"/>
  <c r="G28" i="1" s="1"/>
  <c r="F5" i="3"/>
  <c r="BC26" i="1"/>
  <c r="BD26" i="1"/>
  <c r="BE26" i="1"/>
  <c r="BC27" i="1"/>
  <c r="BD27" i="1"/>
  <c r="BE27" i="1"/>
  <c r="BC28" i="1"/>
  <c r="BD28" i="1"/>
  <c r="BE28" i="1"/>
  <c r="BC29" i="1"/>
  <c r="BD29" i="1"/>
  <c r="BE29" i="1"/>
  <c r="BC30" i="1"/>
  <c r="BD30" i="1"/>
  <c r="BE30" i="1"/>
  <c r="BC31" i="1"/>
  <c r="BD31" i="1"/>
  <c r="BE31" i="1"/>
  <c r="BC32" i="1"/>
  <c r="BD32" i="1"/>
  <c r="BE32" i="1"/>
  <c r="BC33" i="1"/>
  <c r="BD33" i="1"/>
  <c r="BE33" i="1"/>
  <c r="BC34" i="1"/>
  <c r="BD34" i="1"/>
  <c r="BE34" i="1"/>
  <c r="BC35" i="1"/>
  <c r="BD35" i="1"/>
  <c r="BE35" i="1"/>
  <c r="BC36" i="1"/>
  <c r="BD36" i="1"/>
  <c r="BE36" i="1"/>
  <c r="BC37" i="1"/>
  <c r="BD37" i="1"/>
  <c r="BE37" i="1"/>
  <c r="BC38" i="1"/>
  <c r="BD38" i="1"/>
  <c r="BE38" i="1"/>
  <c r="BC39" i="1"/>
  <c r="BD39" i="1"/>
  <c r="BE39" i="1"/>
  <c r="BC40" i="1"/>
  <c r="BD40" i="1"/>
  <c r="BE40" i="1"/>
  <c r="BC41" i="1"/>
  <c r="BD41" i="1"/>
  <c r="BE41" i="1"/>
  <c r="BC42" i="1"/>
  <c r="BD42" i="1"/>
  <c r="BE42" i="1"/>
  <c r="BE25" i="1"/>
  <c r="BC25" i="1"/>
  <c r="A26" i="1"/>
  <c r="AX26" i="1" s="1"/>
  <c r="AX25" i="1"/>
  <c r="AV25" i="1"/>
  <c r="AQ26" i="1"/>
  <c r="AQ25" i="1"/>
  <c r="AO25" i="1"/>
  <c r="BB26" i="1"/>
  <c r="BF26" i="1"/>
  <c r="BB27" i="1"/>
  <c r="BF27" i="1"/>
  <c r="BB28" i="1"/>
  <c r="BF28" i="1"/>
  <c r="BB29" i="1"/>
  <c r="BF29" i="1"/>
  <c r="BB30" i="1"/>
  <c r="BF30" i="1"/>
  <c r="BB31" i="1"/>
  <c r="BF31" i="1"/>
  <c r="BB32" i="1"/>
  <c r="BF32" i="1"/>
  <c r="BB33" i="1"/>
  <c r="BF33" i="1"/>
  <c r="BB34" i="1"/>
  <c r="BF34" i="1"/>
  <c r="BB35" i="1"/>
  <c r="BF35" i="1"/>
  <c r="BB36" i="1"/>
  <c r="BF36" i="1"/>
  <c r="BB37" i="1"/>
  <c r="BF37" i="1"/>
  <c r="BB38" i="1"/>
  <c r="BF38" i="1"/>
  <c r="BB39" i="1"/>
  <c r="BF39" i="1"/>
  <c r="BB40" i="1"/>
  <c r="BF40" i="1"/>
  <c r="BB41" i="1"/>
  <c r="BF41" i="1"/>
  <c r="BB42" i="1"/>
  <c r="BF42" i="1"/>
  <c r="BF25" i="1"/>
  <c r="BD25" i="1"/>
  <c r="BB25" i="1"/>
  <c r="BA25" i="1"/>
  <c r="BA26" i="1" s="1"/>
  <c r="AP26" i="1"/>
  <c r="AR26" i="1"/>
  <c r="AR25" i="1"/>
  <c r="AP25" i="1"/>
  <c r="AN25" i="1"/>
  <c r="AM25" i="1"/>
  <c r="AM26" i="1" s="1"/>
  <c r="AM27" i="1"/>
  <c r="AT25" i="1"/>
  <c r="AT26" i="1" s="1"/>
  <c r="AU26" i="1"/>
  <c r="AW26" i="1"/>
  <c r="AY25" i="1"/>
  <c r="AW25" i="1"/>
  <c r="AU25" i="1"/>
  <c r="Y26" i="1"/>
  <c r="Y50" i="1"/>
  <c r="Y51" i="1"/>
  <c r="Y52" i="1" s="1"/>
  <c r="Y53" i="1" s="1"/>
  <c r="Y38" i="1"/>
  <c r="Y39" i="1" s="1"/>
  <c r="Y40" i="1" s="1"/>
  <c r="Y41" i="1"/>
  <c r="U45" i="1"/>
  <c r="U46" i="1"/>
  <c r="U26" i="1"/>
  <c r="U27" i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N22" i="1"/>
  <c r="M22" i="1"/>
  <c r="P22" i="1"/>
  <c r="A23" i="1"/>
  <c r="G18" i="1"/>
  <c r="G19" i="1"/>
  <c r="G20" i="1"/>
  <c r="G17" i="1"/>
  <c r="E9" i="1"/>
  <c r="Y27" i="1"/>
  <c r="Y28" i="1"/>
  <c r="A27" i="1"/>
  <c r="AN27" i="1"/>
  <c r="Y29" i="1"/>
  <c r="J22" i="1"/>
  <c r="U47" i="1"/>
  <c r="Y30" i="1"/>
  <c r="AO27" i="1"/>
  <c r="AV27" i="1"/>
  <c r="AV26" i="1"/>
  <c r="AO26" i="1"/>
  <c r="AN26" i="1"/>
  <c r="AY26" i="1"/>
  <c r="U48" i="1"/>
  <c r="U49" i="1" s="1"/>
  <c r="Y31" i="1"/>
  <c r="Y32" i="1" s="1"/>
  <c r="Y33" i="1" s="1"/>
  <c r="Y54" i="1"/>
  <c r="Y55" i="1" s="1"/>
  <c r="U50" i="1"/>
  <c r="U51" i="1" s="1"/>
  <c r="U52" i="1" s="1"/>
  <c r="U53" i="1" s="1"/>
  <c r="U54" i="1" s="1"/>
  <c r="U55" i="1" s="1"/>
  <c r="U56" i="1" s="1"/>
  <c r="U57" i="1" s="1"/>
  <c r="U58" i="1" s="1"/>
  <c r="U39" i="1"/>
  <c r="I27" i="1"/>
  <c r="K27" i="1" s="1"/>
  <c r="I28" i="1"/>
  <c r="K28" i="1"/>
  <c r="V57" i="1"/>
  <c r="W45" i="1"/>
  <c r="W49" i="1"/>
  <c r="W50" i="1"/>
  <c r="W52" i="1"/>
  <c r="W47" i="1"/>
  <c r="F2" i="3"/>
  <c r="I22" i="1"/>
  <c r="W39" i="1" s="1"/>
  <c r="V32" i="1"/>
  <c r="V29" i="1"/>
  <c r="V34" i="1"/>
  <c r="W32" i="1"/>
  <c r="W25" i="1"/>
  <c r="W29" i="1"/>
  <c r="V31" i="1"/>
  <c r="AF33" i="1" l="1"/>
  <c r="AF34" i="1"/>
  <c r="AF31" i="1"/>
  <c r="AF30" i="1"/>
  <c r="AF32" i="1"/>
  <c r="AJ26" i="1"/>
  <c r="AJ27" i="1"/>
  <c r="AJ28" i="1"/>
  <c r="AJ30" i="1"/>
  <c r="AJ25" i="1"/>
  <c r="G15" i="1"/>
  <c r="AJ31" i="1"/>
  <c r="AJ32" i="1"/>
  <c r="AJ29" i="1"/>
  <c r="V39" i="1"/>
  <c r="W35" i="1"/>
  <c r="W34" i="1"/>
  <c r="Y56" i="1"/>
  <c r="Y42" i="1"/>
  <c r="F7" i="3"/>
  <c r="G23" i="1"/>
  <c r="V28" i="1"/>
  <c r="W30" i="1"/>
  <c r="V35" i="1"/>
  <c r="W36" i="1"/>
  <c r="V27" i="1"/>
  <c r="Y34" i="1"/>
  <c r="V38" i="1"/>
  <c r="V25" i="1"/>
  <c r="W26" i="1"/>
  <c r="V30" i="1"/>
  <c r="W27" i="1"/>
  <c r="W33" i="1"/>
  <c r="W37" i="1"/>
  <c r="V36" i="1"/>
  <c r="V26" i="1"/>
  <c r="W31" i="1"/>
  <c r="V37" i="1"/>
  <c r="V33" i="1"/>
  <c r="W28" i="1"/>
  <c r="W38" i="1"/>
  <c r="W46" i="1"/>
  <c r="W58" i="1"/>
  <c r="W48" i="1"/>
  <c r="W57" i="1"/>
  <c r="W56" i="1"/>
  <c r="V49" i="1"/>
  <c r="V54" i="1"/>
  <c r="V55" i="1"/>
  <c r="V46" i="1"/>
  <c r="V47" i="1"/>
  <c r="V45" i="1"/>
  <c r="V51" i="1"/>
  <c r="W44" i="1"/>
  <c r="V44" i="1"/>
  <c r="W54" i="1"/>
  <c r="V58" i="1"/>
  <c r="V53" i="1"/>
  <c r="W51" i="1"/>
  <c r="V50" i="1"/>
  <c r="W53" i="1"/>
  <c r="V56" i="1"/>
  <c r="V52" i="1"/>
  <c r="W55" i="1"/>
  <c r="V48" i="1"/>
  <c r="BA27" i="1"/>
  <c r="AQ27" i="1"/>
  <c r="A28" i="1"/>
  <c r="AR27" i="1"/>
  <c r="AW27" i="1"/>
  <c r="AU27" i="1"/>
  <c r="AX27" i="1"/>
  <c r="AT27" i="1"/>
  <c r="AY27" i="1"/>
  <c r="AP27" i="1"/>
  <c r="AM28" i="1" l="1"/>
  <c r="AV28" i="1"/>
  <c r="AN28" i="1"/>
  <c r="AW28" i="1"/>
  <c r="AX28" i="1"/>
  <c r="AU28" i="1"/>
  <c r="AQ28" i="1"/>
  <c r="AT28" i="1"/>
  <c r="AR28" i="1"/>
  <c r="A29" i="1"/>
  <c r="AP28" i="1"/>
  <c r="AO28" i="1"/>
  <c r="AY28" i="1"/>
  <c r="Y57" i="1"/>
  <c r="BA28" i="1"/>
  <c r="Y43" i="1"/>
  <c r="Y58" i="1" l="1"/>
  <c r="Y44" i="1"/>
  <c r="AW29" i="1"/>
  <c r="AV29" i="1"/>
  <c r="AQ29" i="1"/>
  <c r="A30" i="1"/>
  <c r="AX29" i="1"/>
  <c r="AY29" i="1"/>
  <c r="AR29" i="1"/>
  <c r="AU29" i="1"/>
  <c r="AO29" i="1"/>
  <c r="AT29" i="1"/>
  <c r="AN29" i="1"/>
  <c r="AM29" i="1"/>
  <c r="AP29" i="1"/>
  <c r="BA29" i="1"/>
  <c r="BA30" i="1" l="1"/>
  <c r="Y45" i="1"/>
  <c r="AX30" i="1"/>
  <c r="AR30" i="1"/>
  <c r="AN30" i="1"/>
  <c r="AV30" i="1"/>
  <c r="AM30" i="1"/>
  <c r="A31" i="1"/>
  <c r="AW30" i="1"/>
  <c r="AY30" i="1"/>
  <c r="AO30" i="1"/>
  <c r="AU30" i="1"/>
  <c r="AT30" i="1"/>
  <c r="AQ30" i="1"/>
  <c r="AP30" i="1"/>
  <c r="BA31" i="1" l="1"/>
  <c r="AY31" i="1"/>
  <c r="AR31" i="1"/>
  <c r="AN31" i="1"/>
  <c r="AQ31" i="1"/>
  <c r="AX31" i="1"/>
  <c r="AT31" i="1"/>
  <c r="A32" i="1"/>
  <c r="AP31" i="1"/>
  <c r="AM31" i="1"/>
  <c r="AU31" i="1"/>
  <c r="AV31" i="1"/>
  <c r="AW31" i="1"/>
  <c r="AO31" i="1"/>
  <c r="Y46" i="1"/>
  <c r="AW32" i="1" l="1"/>
  <c r="AV32" i="1"/>
  <c r="AX32" i="1"/>
  <c r="AU32" i="1"/>
  <c r="A33" i="1"/>
  <c r="AO32" i="1"/>
  <c r="AR32" i="1"/>
  <c r="AT32" i="1"/>
  <c r="AQ32" i="1"/>
  <c r="AY32" i="1"/>
  <c r="AM32" i="1"/>
  <c r="AP32" i="1"/>
  <c r="AN32" i="1"/>
  <c r="BA32" i="1"/>
  <c r="AV33" i="1" l="1"/>
  <c r="AR33" i="1"/>
  <c r="AW33" i="1"/>
  <c r="AN33" i="1"/>
  <c r="AO33" i="1"/>
  <c r="AQ33" i="1"/>
  <c r="AX33" i="1"/>
  <c r="AP33" i="1"/>
  <c r="AU33" i="1"/>
  <c r="AT33" i="1"/>
  <c r="A34" i="1"/>
  <c r="AM33" i="1"/>
  <c r="AY33" i="1"/>
  <c r="BA33" i="1"/>
  <c r="BA34" i="1" l="1"/>
  <c r="A35" i="1"/>
  <c r="AR34" i="1"/>
  <c r="AP34" i="1"/>
  <c r="AO34" i="1"/>
  <c r="AY34" i="1"/>
  <c r="AM34" i="1"/>
  <c r="AN34" i="1"/>
  <c r="AU34" i="1"/>
  <c r="AW34" i="1"/>
  <c r="AQ34" i="1"/>
  <c r="AT34" i="1"/>
  <c r="AV34" i="1"/>
  <c r="AX34" i="1"/>
  <c r="BA35" i="1" l="1"/>
  <c r="AW35" i="1"/>
  <c r="AO35" i="1"/>
  <c r="AU35" i="1"/>
  <c r="AQ35" i="1"/>
  <c r="A36" i="1"/>
  <c r="AT35" i="1"/>
  <c r="AX35" i="1"/>
  <c r="AN35" i="1"/>
  <c r="AM35" i="1"/>
  <c r="AR35" i="1"/>
  <c r="AV35" i="1"/>
  <c r="AY35" i="1"/>
  <c r="AP35" i="1"/>
  <c r="AQ36" i="1" l="1"/>
  <c r="AX36" i="1"/>
  <c r="AU36" i="1"/>
  <c r="AR36" i="1"/>
  <c r="A37" i="1"/>
  <c r="AW36" i="1"/>
  <c r="AT36" i="1"/>
  <c r="AO36" i="1"/>
  <c r="AY36" i="1"/>
  <c r="AM36" i="1"/>
  <c r="AN36" i="1"/>
  <c r="AV36" i="1"/>
  <c r="AP36" i="1"/>
  <c r="BA36" i="1"/>
  <c r="BA37" i="1" l="1"/>
  <c r="BA38" i="1" s="1"/>
  <c r="BA39" i="1" s="1"/>
  <c r="BA40" i="1" s="1"/>
  <c r="BA41" i="1" s="1"/>
  <c r="BA42" i="1" s="1"/>
  <c r="Z58" i="1" s="1"/>
  <c r="AX37" i="1"/>
  <c r="AV37" i="1"/>
  <c r="AQ37" i="1"/>
  <c r="AR37" i="1"/>
  <c r="AU37" i="1"/>
  <c r="A38" i="1"/>
  <c r="AN37" i="1"/>
  <c r="AY37" i="1"/>
  <c r="AO37" i="1"/>
  <c r="AT37" i="1"/>
  <c r="AM37" i="1"/>
  <c r="AP37" i="1"/>
  <c r="AW37" i="1"/>
  <c r="AC58" i="1" l="1"/>
  <c r="AA58" i="1"/>
  <c r="AQ38" i="1"/>
  <c r="AN38" i="1"/>
  <c r="AR38" i="1"/>
  <c r="A39" i="1"/>
  <c r="AX38" i="1"/>
  <c r="AM38" i="1"/>
  <c r="AP38" i="1"/>
  <c r="AV38" i="1"/>
  <c r="AW38" i="1"/>
  <c r="AY38" i="1"/>
  <c r="AO38" i="1"/>
  <c r="AU38" i="1"/>
  <c r="AT38" i="1"/>
  <c r="Z55" i="1"/>
  <c r="AA55" i="1"/>
  <c r="AB54" i="1"/>
  <c r="Z54" i="1"/>
  <c r="AB52" i="1"/>
  <c r="AD52" i="1"/>
  <c r="AD51" i="1"/>
  <c r="AA54" i="1"/>
  <c r="AD49" i="1"/>
  <c r="AA57" i="1"/>
  <c r="Z51" i="1"/>
  <c r="Z49" i="1"/>
  <c r="AD55" i="1"/>
  <c r="AD56" i="1"/>
  <c r="AB55" i="1"/>
  <c r="AC55" i="1"/>
  <c r="AA56" i="1"/>
  <c r="AD54" i="1"/>
  <c r="AB56" i="1"/>
  <c r="AC50" i="1"/>
  <c r="AA52" i="1"/>
  <c r="AD57" i="1"/>
  <c r="AB57" i="1"/>
  <c r="AD53" i="1"/>
  <c r="AA53" i="1"/>
  <c r="AC53" i="1"/>
  <c r="AB51" i="1"/>
  <c r="AB50" i="1"/>
  <c r="AA49" i="1"/>
  <c r="Z56" i="1"/>
  <c r="AD50" i="1"/>
  <c r="AC51" i="1"/>
  <c r="AB49" i="1"/>
  <c r="Z53" i="1"/>
  <c r="AA50" i="1"/>
  <c r="AC49" i="1"/>
  <c r="Z52" i="1"/>
  <c r="AB53" i="1"/>
  <c r="AA51" i="1"/>
  <c r="AC56" i="1"/>
  <c r="Z57" i="1"/>
  <c r="AC52" i="1"/>
  <c r="AC54" i="1"/>
  <c r="AD58" i="1"/>
  <c r="AB58" i="1"/>
  <c r="Z50" i="1"/>
  <c r="AC57" i="1"/>
  <c r="AN39" i="1" l="1"/>
  <c r="AR39" i="1"/>
  <c r="A40" i="1"/>
  <c r="AX39" i="1"/>
  <c r="AY39" i="1"/>
  <c r="AT39" i="1"/>
  <c r="AV39" i="1"/>
  <c r="AP39" i="1"/>
  <c r="AM39" i="1"/>
  <c r="AO39" i="1"/>
  <c r="AQ39" i="1"/>
  <c r="AW39" i="1"/>
  <c r="AU39" i="1"/>
  <c r="AU40" i="1" l="1"/>
  <c r="AR40" i="1"/>
  <c r="AQ40" i="1"/>
  <c r="AV40" i="1"/>
  <c r="AP40" i="1"/>
  <c r="AX40" i="1"/>
  <c r="AN40" i="1"/>
  <c r="AT40" i="1"/>
  <c r="A41" i="1"/>
  <c r="AO40" i="1"/>
  <c r="AM40" i="1"/>
  <c r="AY40" i="1"/>
  <c r="AW40" i="1"/>
  <c r="AX41" i="1" l="1"/>
  <c r="AP41" i="1"/>
  <c r="AY41" i="1"/>
  <c r="AN41" i="1"/>
  <c r="AW41" i="1"/>
  <c r="A42" i="1"/>
  <c r="AR41" i="1"/>
  <c r="AQ41" i="1"/>
  <c r="AV41" i="1"/>
  <c r="AT41" i="1"/>
  <c r="AM41" i="1"/>
  <c r="AO41" i="1"/>
  <c r="AU41" i="1"/>
  <c r="AQ42" i="1" l="1"/>
  <c r="AY42" i="1"/>
  <c r="AP42" i="1"/>
  <c r="AN42" i="1"/>
  <c r="AX42" i="1"/>
  <c r="AM42" i="1"/>
  <c r="A43" i="1"/>
  <c r="A44" i="1" s="1"/>
  <c r="AO42" i="1"/>
  <c r="AU42" i="1"/>
  <c r="AW42" i="1"/>
  <c r="AV42" i="1"/>
  <c r="AR42" i="1"/>
  <c r="AT42" i="1"/>
  <c r="AB27" i="1" l="1"/>
  <c r="AD30" i="1"/>
  <c r="AC34" i="1"/>
  <c r="AA33" i="1"/>
  <c r="AB34" i="1"/>
  <c r="AB28" i="1"/>
  <c r="Z26" i="1"/>
  <c r="AC28" i="1"/>
  <c r="AC31" i="1"/>
  <c r="AB32" i="1"/>
  <c r="AC26" i="1"/>
  <c r="AA32" i="1"/>
  <c r="AA28" i="1"/>
  <c r="AD27" i="1"/>
  <c r="AA25" i="1"/>
  <c r="AA34" i="1"/>
  <c r="AB30" i="1"/>
  <c r="AC32" i="1"/>
  <c r="Z30" i="1"/>
  <c r="AC33" i="1"/>
  <c r="Z27" i="1"/>
  <c r="AD32" i="1"/>
  <c r="AA31" i="1"/>
  <c r="AD29" i="1"/>
  <c r="AC30" i="1"/>
  <c r="AD25" i="1"/>
  <c r="AD28" i="1"/>
  <c r="AC25" i="1"/>
  <c r="Z28" i="1"/>
  <c r="AA30" i="1"/>
  <c r="Z25" i="1"/>
  <c r="AD33" i="1"/>
  <c r="Z32" i="1"/>
  <c r="Z33" i="1"/>
  <c r="Z31" i="1"/>
  <c r="Z29" i="1"/>
  <c r="AB33" i="1"/>
  <c r="AD34" i="1"/>
  <c r="AB31" i="1"/>
  <c r="Z34" i="1"/>
  <c r="AD31" i="1"/>
  <c r="AA27" i="1"/>
  <c r="AC29" i="1"/>
  <c r="AB25" i="1"/>
  <c r="AB29" i="1"/>
  <c r="AA29" i="1"/>
  <c r="AA26" i="1"/>
  <c r="AD26" i="1"/>
  <c r="AC27" i="1"/>
  <c r="AB26" i="1"/>
  <c r="AA43" i="1"/>
  <c r="Z38" i="1"/>
  <c r="AD42" i="1"/>
  <c r="AD40" i="1"/>
  <c r="Z39" i="1"/>
  <c r="Z40" i="1"/>
  <c r="AB40" i="1"/>
  <c r="Z43" i="1"/>
  <c r="AA42" i="1"/>
  <c r="AD37" i="1"/>
  <c r="AA41" i="1"/>
  <c r="Z42" i="1"/>
  <c r="AA37" i="1"/>
  <c r="AB39" i="1"/>
  <c r="Z37" i="1"/>
  <c r="AB42" i="1"/>
  <c r="AD39" i="1"/>
  <c r="AB38" i="1"/>
  <c r="AC38" i="1"/>
  <c r="AB37" i="1"/>
  <c r="AC39" i="1"/>
  <c r="AC41" i="1"/>
  <c r="AA40" i="1"/>
  <c r="AA39" i="1"/>
  <c r="AD41" i="1"/>
  <c r="Z41" i="1"/>
  <c r="AD43" i="1"/>
  <c r="AC42" i="1"/>
  <c r="AC37" i="1"/>
  <c r="AD38" i="1"/>
  <c r="AB41" i="1"/>
  <c r="AC44" i="1"/>
  <c r="Z44" i="1"/>
  <c r="AB43" i="1"/>
  <c r="AD44" i="1"/>
  <c r="AC43" i="1"/>
  <c r="AA44" i="1"/>
  <c r="AB44" i="1"/>
  <c r="AC40" i="1"/>
  <c r="AA38" i="1"/>
  <c r="AD45" i="1"/>
  <c r="Z45" i="1"/>
  <c r="AB46" i="1"/>
  <c r="AA45" i="1"/>
  <c r="AC45" i="1"/>
  <c r="AB45" i="1"/>
  <c r="AC46" i="1"/>
  <c r="Z46" i="1"/>
  <c r="AA46" i="1"/>
  <c r="AD46" i="1"/>
</calcChain>
</file>

<file path=xl/sharedStrings.xml><?xml version="1.0" encoding="utf-8"?>
<sst xmlns="http://schemas.openxmlformats.org/spreadsheetml/2006/main" count="133" uniqueCount="79">
  <si>
    <t>Turnier</t>
  </si>
  <si>
    <t>Internet</t>
  </si>
  <si>
    <t>BRN</t>
  </si>
  <si>
    <t>Meldeschluss</t>
  </si>
  <si>
    <t>Ausschreibung
gefunden</t>
  </si>
  <si>
    <t>Klasseneinteilung</t>
  </si>
  <si>
    <t>A-Klasse</t>
  </si>
  <si>
    <t>B-Klasse</t>
  </si>
  <si>
    <t>Landesliga</t>
  </si>
  <si>
    <t>C-Klasse</t>
  </si>
  <si>
    <t>Bezirksliga</t>
  </si>
  <si>
    <t>D-Klasse</t>
  </si>
  <si>
    <t>Kreisliga</t>
  </si>
  <si>
    <t>E-Klasse</t>
  </si>
  <si>
    <t>2. Kreisklasse</t>
  </si>
  <si>
    <t>U11</t>
  </si>
  <si>
    <t>U13</t>
  </si>
  <si>
    <t>U15</t>
  </si>
  <si>
    <t>U17</t>
  </si>
  <si>
    <t>U19</t>
  </si>
  <si>
    <t>Verbandsklasse</t>
  </si>
  <si>
    <t>Bezirksoberliga</t>
  </si>
  <si>
    <t>Bezirksklasse</t>
  </si>
  <si>
    <t>1. Kreisklasse</t>
  </si>
  <si>
    <t>Hobbyklasse</t>
  </si>
  <si>
    <t>Niedersachsenliga</t>
  </si>
  <si>
    <t>Oberliga</t>
  </si>
  <si>
    <t>Staffeln</t>
  </si>
  <si>
    <t>Folgende Spieler und Spielerinnen wollen teilnehmen</t>
  </si>
  <si>
    <t>Name</t>
  </si>
  <si>
    <t>Geburtsdatum</t>
  </si>
  <si>
    <t>Einzel</t>
  </si>
  <si>
    <t>Nr.</t>
  </si>
  <si>
    <t>Geschlecht</t>
  </si>
  <si>
    <t>m/w</t>
  </si>
  <si>
    <t>Doppel</t>
  </si>
  <si>
    <t>Mixed</t>
  </si>
  <si>
    <t>Spielklasse</t>
  </si>
  <si>
    <t>Dameneinzel</t>
  </si>
  <si>
    <t>E</t>
  </si>
  <si>
    <t>Herreneinzel</t>
  </si>
  <si>
    <t>DE</t>
  </si>
  <si>
    <t>HE</t>
  </si>
  <si>
    <t>DD</t>
  </si>
  <si>
    <t>HD</t>
  </si>
  <si>
    <t>GD</t>
  </si>
  <si>
    <t>Damendoppel</t>
  </si>
  <si>
    <t>Herrendoppel</t>
  </si>
  <si>
    <t>Gemischtes Doppel</t>
  </si>
  <si>
    <t>Verein</t>
  </si>
  <si>
    <t>Vorname</t>
  </si>
  <si>
    <t>Jahrgänge</t>
  </si>
  <si>
    <t>Korrektur</t>
  </si>
  <si>
    <t>Meldung</t>
  </si>
  <si>
    <t>Adresse</t>
  </si>
  <si>
    <t>PLZ Ort</t>
  </si>
  <si>
    <t>E-Mail</t>
  </si>
  <si>
    <t>findet statt am</t>
  </si>
  <si>
    <t>am</t>
  </si>
  <si>
    <t>T-Shirt</t>
  </si>
  <si>
    <t>Party</t>
  </si>
  <si>
    <t>Übernachtung</t>
  </si>
  <si>
    <t>Über-nachtung</t>
  </si>
  <si>
    <t>Nachname</t>
  </si>
  <si>
    <t>HE-Klasse</t>
  </si>
  <si>
    <t>DE-Klasse</t>
  </si>
  <si>
    <t>HD-Klasse</t>
  </si>
  <si>
    <t>GD-Klasse</t>
  </si>
  <si>
    <t>DD-Klasse</t>
  </si>
  <si>
    <t>Meldedatum</t>
  </si>
  <si>
    <t>HD-Partner</t>
  </si>
  <si>
    <t>DD-Partner</t>
  </si>
  <si>
    <t>GD-Partner</t>
  </si>
  <si>
    <t>Verband</t>
  </si>
  <si>
    <t>Bezirksklasse / Bezirksliga</t>
  </si>
  <si>
    <t>Verbandsklasse / Landesliga</t>
  </si>
  <si>
    <t>Niedersachsenliga aufwärts</t>
  </si>
  <si>
    <t>Kreisliga / Hobbyspieler</t>
  </si>
  <si>
    <t>27. Peiner Eulencup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</si>
</sst>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8"/>
      <name val="Arial"/>
      <family val="2"/>
    </font>
    <font>
      <sz val="15"/>
      <color indexed="9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2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8" fillId="0" borderId="1" xfId="0" applyNumberFormat="1" applyFont="1" applyBorder="1" applyProtection="1">
      <protection hidden="1"/>
    </xf>
    <xf numFmtId="0" fontId="9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1" xfId="0" applyFont="1" applyBorder="1" applyAlignment="1" applyProtection="1">
      <alignment horizontal="left"/>
      <protection hidden="1"/>
    </xf>
    <xf numFmtId="14" fontId="6" fillId="3" borderId="1" xfId="0" applyNumberFormat="1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hidden="1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Protection="1">
      <protection hidden="1"/>
    </xf>
    <xf numFmtId="0" fontId="6" fillId="0" borderId="1" xfId="0" applyNumberFormat="1" applyFont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Fill="1" applyProtection="1">
      <protection hidden="1"/>
    </xf>
    <xf numFmtId="0" fontId="6" fillId="5" borderId="1" xfId="0" applyFont="1" applyFill="1" applyBorder="1" applyProtection="1">
      <protection locked="0"/>
    </xf>
    <xf numFmtId="14" fontId="6" fillId="5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6" fillId="4" borderId="1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2" borderId="4" xfId="0" applyFont="1" applyFill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center"/>
      <protection hidden="1"/>
    </xf>
    <xf numFmtId="14" fontId="1" fillId="0" borderId="0" xfId="0" applyNumberFormat="1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left"/>
      <protection hidden="1"/>
    </xf>
    <xf numFmtId="49" fontId="6" fillId="4" borderId="2" xfId="0" applyNumberFormat="1" applyFont="1" applyFill="1" applyBorder="1" applyAlignment="1" applyProtection="1">
      <alignment horizontal="left"/>
      <protection locked="0"/>
    </xf>
    <xf numFmtId="49" fontId="6" fillId="4" borderId="5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1" xfId="0" applyNumberForma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2" fillId="2" borderId="2" xfId="0" applyFont="1" applyFill="1" applyBorder="1" applyProtection="1">
      <protection hidden="1"/>
    </xf>
    <xf numFmtId="0" fontId="0" fillId="0" borderId="1" xfId="0" applyBorder="1" applyProtection="1">
      <protection locked="0"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 horizontal="center" wrapText="1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left"/>
      <protection hidden="1"/>
    </xf>
    <xf numFmtId="14" fontId="6" fillId="3" borderId="1" xfId="0" applyNumberFormat="1" applyFont="1" applyFill="1" applyBorder="1" applyAlignment="1" applyProtection="1">
      <alignment horizontal="center"/>
      <protection locked="0"/>
    </xf>
    <xf numFmtId="49" fontId="6" fillId="4" borderId="1" xfId="0" applyNumberFormat="1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6" fillId="6" borderId="1" xfId="0" applyFont="1" applyFill="1" applyBorder="1" applyAlignment="1" applyProtection="1">
      <alignment horizontal="left"/>
      <protection hidden="1"/>
    </xf>
    <xf numFmtId="0" fontId="0" fillId="0" borderId="1" xfId="0" applyBorder="1" applyAlignment="1">
      <alignment horizontal="left"/>
    </xf>
    <xf numFmtId="0" fontId="2" fillId="2" borderId="2" xfId="0" applyFont="1" applyFill="1" applyBorder="1" applyAlignment="1" applyProtection="1">
      <alignment horizontal="left"/>
      <protection hidden="1"/>
    </xf>
    <xf numFmtId="0" fontId="0" fillId="0" borderId="3" xfId="0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hidden="1"/>
    </xf>
    <xf numFmtId="0" fontId="4" fillId="5" borderId="2" xfId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6" fillId="0" borderId="2" xfId="0" applyFont="1" applyBorder="1" applyAlignment="1" applyProtection="1">
      <alignment horizontal="left"/>
      <protection hidden="1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3" xfId="0" applyFont="1" applyBorder="1" applyAlignment="1" applyProtection="1">
      <alignment horizontal="left"/>
      <protection hidden="1"/>
    </xf>
    <xf numFmtId="0" fontId="2" fillId="2" borderId="6" xfId="0" applyFont="1" applyFill="1" applyBorder="1" applyAlignment="1" applyProtection="1">
      <alignment horizontal="left"/>
      <protection hidden="1"/>
    </xf>
    <xf numFmtId="0" fontId="0" fillId="0" borderId="7" xfId="0" applyBorder="1" applyAlignment="1">
      <alignment horizontal="left"/>
    </xf>
    <xf numFmtId="0" fontId="12" fillId="0" borderId="8" xfId="0" applyFont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0" fillId="0" borderId="10" xfId="0" applyBorder="1" applyAlignment="1">
      <alignment horizontal="left"/>
    </xf>
    <xf numFmtId="0" fontId="6" fillId="5" borderId="2" xfId="0" applyFont="1" applyFill="1" applyBorder="1" applyAlignment="1" applyProtection="1">
      <alignment horizontal="left"/>
      <protection locked="0"/>
    </xf>
    <xf numFmtId="0" fontId="6" fillId="5" borderId="5" xfId="0" applyFont="1" applyFill="1" applyBorder="1" applyAlignment="1" applyProtection="1">
      <alignment horizontal="left"/>
      <protection locked="0"/>
    </xf>
    <xf numFmtId="0" fontId="6" fillId="5" borderId="3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hidden="1"/>
    </xf>
  </cellXfs>
  <cellStyles count="2">
    <cellStyle name="Link" xfId="1" builtinId="8"/>
    <cellStyle name="Standard" xfId="0" builtinId="0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175260</xdr:colOff>
          <xdr:row>1</xdr:row>
          <xdr:rowOff>60960</xdr:rowOff>
        </xdr:from>
        <xdr:to>
          <xdr:col>18</xdr:col>
          <xdr:colOff>175260</xdr:colOff>
          <xdr:row>8</xdr:row>
          <xdr:rowOff>114300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38100" cmpd="dbl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F131"/>
  <sheetViews>
    <sheetView tabSelected="1" zoomScale="90" workbookViewId="0">
      <selection activeCell="E2" sqref="E2:H2"/>
    </sheetView>
  </sheetViews>
  <sheetFormatPr baseColWidth="10" defaultColWidth="9.109375" defaultRowHeight="13.2" x14ac:dyDescent="0.25"/>
  <cols>
    <col min="1" max="1" width="4.6640625" style="20" bestFit="1" customWidth="1"/>
    <col min="2" max="3" width="20.6640625" style="20" customWidth="1"/>
    <col min="4" max="4" width="40" style="20" hidden="1" customWidth="1"/>
    <col min="5" max="5" width="5.33203125" style="21" bestFit="1" customWidth="1"/>
    <col min="6" max="6" width="14.6640625" style="22" customWidth="1"/>
    <col min="7" max="7" width="19.88671875" style="20" customWidth="1"/>
    <col min="8" max="8" width="11.6640625" style="21" customWidth="1"/>
    <col min="9" max="10" width="4" style="21" hidden="1" customWidth="1"/>
    <col min="11" max="11" width="5.33203125" style="21" hidden="1" customWidth="1"/>
    <col min="12" max="12" width="11.6640625" style="21" customWidth="1"/>
    <col min="13" max="14" width="4" style="21" customWidth="1"/>
    <col min="15" max="15" width="11.6640625" style="21" customWidth="1"/>
    <col min="16" max="16" width="4" style="21" customWidth="1"/>
    <col min="17" max="17" width="7.88671875" style="21" customWidth="1"/>
    <col min="18" max="18" width="8.33203125" style="21" customWidth="1"/>
    <col min="19" max="19" width="9.33203125" style="21" customWidth="1"/>
    <col min="20" max="20" width="2.33203125" style="21" customWidth="1"/>
    <col min="21" max="21" width="5" style="20" customWidth="1"/>
    <col min="22" max="22" width="22.5546875" style="20" bestFit="1" customWidth="1"/>
    <col min="23" max="23" width="12.6640625" style="20" bestFit="1" customWidth="1"/>
    <col min="24" max="24" width="6.44140625" style="20" customWidth="1"/>
    <col min="25" max="25" width="5" style="20" customWidth="1"/>
    <col min="26" max="29" width="20.88671875" style="20" customWidth="1"/>
    <col min="30" max="30" width="11.5546875" style="20" bestFit="1" customWidth="1"/>
    <col min="31" max="31" width="9.33203125" style="20" hidden="1" customWidth="1"/>
    <col min="32" max="32" width="32.5546875" style="20" hidden="1" customWidth="1"/>
    <col min="33" max="33" width="17.88671875" style="21" hidden="1" customWidth="1"/>
    <col min="34" max="34" width="3.33203125" style="21" hidden="1" customWidth="1"/>
    <col min="35" max="35" width="4.6640625" style="21" hidden="1" customWidth="1"/>
    <col min="36" max="36" width="5.5546875" style="21" hidden="1" customWidth="1"/>
    <col min="37" max="38" width="9.109375" style="20" hidden="1" customWidth="1"/>
    <col min="39" max="39" width="3.5546875" style="20" hidden="1" customWidth="1"/>
    <col min="40" max="40" width="19.109375" style="20" hidden="1" customWidth="1"/>
    <col min="41" max="41" width="16.6640625" style="20" hidden="1" customWidth="1"/>
    <col min="42" max="43" width="7" style="20" hidden="1" customWidth="1"/>
    <col min="44" max="44" width="11.5546875" style="20" hidden="1" customWidth="1"/>
    <col min="45" max="45" width="9.109375" style="20" hidden="1" customWidth="1"/>
    <col min="46" max="46" width="3.5546875" style="20" hidden="1" customWidth="1"/>
    <col min="47" max="47" width="19.109375" style="20" hidden="1" customWidth="1"/>
    <col min="48" max="48" width="16.6640625" style="20" hidden="1" customWidth="1"/>
    <col min="49" max="50" width="7" style="20" hidden="1" customWidth="1"/>
    <col min="51" max="51" width="11.5546875" style="20" hidden="1" customWidth="1"/>
    <col min="52" max="52" width="9.109375" style="20" hidden="1" customWidth="1"/>
    <col min="53" max="53" width="3.5546875" style="20" hidden="1" customWidth="1"/>
    <col min="54" max="54" width="19.109375" style="20" hidden="1" customWidth="1"/>
    <col min="55" max="55" width="16.6640625" style="20" hidden="1" customWidth="1"/>
    <col min="56" max="57" width="7" style="20" hidden="1" customWidth="1"/>
    <col min="58" max="58" width="11.5546875" style="20" hidden="1" customWidth="1"/>
    <col min="59" max="16384" width="9.109375" style="20"/>
  </cols>
  <sheetData>
    <row r="1" spans="1:36" s="17" customFormat="1" ht="19.2" x14ac:dyDescent="0.35">
      <c r="B1" s="93" t="s">
        <v>53</v>
      </c>
      <c r="C1" s="93"/>
      <c r="D1" s="46"/>
      <c r="E1" s="18"/>
      <c r="F1" s="47">
        <f ca="1">TODAY()</f>
        <v>43505</v>
      </c>
      <c r="G1" s="47"/>
      <c r="H1" s="47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Y1" s="63">
        <v>1</v>
      </c>
      <c r="Z1" s="63">
        <v>2</v>
      </c>
      <c r="AA1" s="63">
        <v>3</v>
      </c>
      <c r="AB1" s="63">
        <v>4</v>
      </c>
      <c r="AC1" s="63">
        <v>5</v>
      </c>
      <c r="AD1" s="63">
        <v>6</v>
      </c>
      <c r="AG1" s="18"/>
      <c r="AH1" s="18"/>
      <c r="AI1" s="18"/>
      <c r="AJ1" s="18"/>
    </row>
    <row r="2" spans="1:36" x14ac:dyDescent="0.25">
      <c r="B2" s="83" t="s">
        <v>73</v>
      </c>
      <c r="C2" s="99"/>
      <c r="E2" s="96"/>
      <c r="F2" s="97"/>
      <c r="G2" s="97"/>
      <c r="H2" s="98"/>
      <c r="U2" s="41"/>
      <c r="V2" s="41"/>
      <c r="W2" s="41"/>
    </row>
    <row r="3" spans="1:36" ht="13.5" customHeight="1" x14ac:dyDescent="0.25">
      <c r="B3" s="83" t="s">
        <v>49</v>
      </c>
      <c r="C3" s="84"/>
      <c r="E3" s="96"/>
      <c r="F3" s="97"/>
      <c r="G3" s="97"/>
      <c r="H3" s="98"/>
      <c r="U3" s="41"/>
      <c r="V3" s="41"/>
      <c r="W3" s="41"/>
    </row>
    <row r="4" spans="1:36" x14ac:dyDescent="0.25">
      <c r="B4" s="83" t="s">
        <v>29</v>
      </c>
      <c r="C4" s="84"/>
      <c r="E4" s="96"/>
      <c r="F4" s="97"/>
      <c r="G4" s="97"/>
      <c r="H4" s="98"/>
      <c r="U4" s="41"/>
      <c r="V4" s="41"/>
      <c r="W4" s="41"/>
    </row>
    <row r="5" spans="1:36" x14ac:dyDescent="0.25">
      <c r="B5" s="83" t="s">
        <v>54</v>
      </c>
      <c r="C5" s="84"/>
      <c r="E5" s="96"/>
      <c r="F5" s="97"/>
      <c r="G5" s="97"/>
      <c r="H5" s="98"/>
      <c r="U5" s="41"/>
      <c r="V5" s="41"/>
      <c r="W5" s="41"/>
    </row>
    <row r="6" spans="1:36" x14ac:dyDescent="0.25">
      <c r="B6" s="83" t="s">
        <v>55</v>
      </c>
      <c r="C6" s="84"/>
      <c r="E6" s="96"/>
      <c r="F6" s="97"/>
      <c r="G6" s="97"/>
      <c r="H6" s="98"/>
      <c r="U6" s="41"/>
      <c r="V6" s="41"/>
      <c r="W6" s="41"/>
    </row>
    <row r="7" spans="1:36" x14ac:dyDescent="0.25">
      <c r="B7" s="83" t="s">
        <v>56</v>
      </c>
      <c r="C7" s="84"/>
      <c r="E7" s="86"/>
      <c r="F7" s="87"/>
      <c r="G7" s="87"/>
      <c r="H7" s="84"/>
      <c r="U7" s="41"/>
      <c r="V7" s="41"/>
      <c r="W7" s="41"/>
    </row>
    <row r="8" spans="1:36" x14ac:dyDescent="0.25">
      <c r="D8" s="13"/>
      <c r="E8" s="48"/>
      <c r="F8" s="49"/>
      <c r="G8" s="49"/>
      <c r="H8" s="49"/>
      <c r="U8" s="41"/>
      <c r="V8" s="41"/>
      <c r="W8" s="41"/>
    </row>
    <row r="9" spans="1:36" x14ac:dyDescent="0.25">
      <c r="B9" s="85" t="s">
        <v>0</v>
      </c>
      <c r="C9" s="82"/>
      <c r="E9" s="88" t="str">
        <f>IF(F12="","",F12)</f>
        <v>27. Peiner Eulencup 2019</v>
      </c>
      <c r="F9" s="89"/>
      <c r="G9" s="89"/>
      <c r="H9" s="90"/>
      <c r="U9" s="41"/>
      <c r="V9" s="41"/>
      <c r="W9" s="41"/>
    </row>
    <row r="10" spans="1:36" x14ac:dyDescent="0.25">
      <c r="B10" s="85" t="s">
        <v>57</v>
      </c>
      <c r="C10" s="82"/>
      <c r="E10" s="88" t="str">
        <f>IF(O12="","",CONCATENATE(DAY(O12),"./",DAY(O12+1),".0",MONTH(O12),".",YEAR(O12)))</f>
        <v>25./26.05.2019</v>
      </c>
      <c r="F10" s="87"/>
      <c r="G10" s="87"/>
      <c r="H10" s="84"/>
      <c r="U10" s="41"/>
      <c r="V10" s="41"/>
      <c r="W10" s="41"/>
    </row>
    <row r="11" spans="1:36" hidden="1" x14ac:dyDescent="0.25">
      <c r="P11" s="9">
        <f t="shared" ref="P11:P21" si="0">MAX(P14:P33)</f>
        <v>0</v>
      </c>
    </row>
    <row r="12" spans="1:36" ht="12.75" hidden="1" customHeight="1" x14ac:dyDescent="0.25">
      <c r="A12" s="16" t="s">
        <v>0</v>
      </c>
      <c r="B12" s="16"/>
      <c r="C12" s="16"/>
      <c r="D12" s="16"/>
      <c r="E12" s="16"/>
      <c r="F12" s="54" t="s">
        <v>78</v>
      </c>
      <c r="G12" s="55"/>
      <c r="H12" s="55"/>
      <c r="I12" s="55"/>
      <c r="J12" s="55"/>
      <c r="L12" s="56"/>
      <c r="M12" s="57" t="s">
        <v>58</v>
      </c>
      <c r="N12" s="72"/>
      <c r="O12" s="74">
        <v>43610</v>
      </c>
      <c r="P12" s="9">
        <f t="shared" si="0"/>
        <v>0</v>
      </c>
    </row>
    <row r="13" spans="1:36" ht="12.75" hidden="1" customHeight="1" x14ac:dyDescent="0.25">
      <c r="A13" s="53" t="s">
        <v>4</v>
      </c>
      <c r="B13" s="53"/>
      <c r="C13" s="53"/>
      <c r="D13" s="53"/>
      <c r="E13" s="53"/>
      <c r="F13" s="16" t="s">
        <v>1</v>
      </c>
      <c r="G13" s="42"/>
      <c r="H13" s="42"/>
      <c r="I13" s="42"/>
      <c r="J13" s="42"/>
      <c r="L13" s="42"/>
      <c r="M13" s="42"/>
      <c r="N13" s="54"/>
      <c r="O13" s="42"/>
      <c r="P13" s="9">
        <f t="shared" si="0"/>
        <v>0</v>
      </c>
    </row>
    <row r="14" spans="1:36" ht="12.75" hidden="1" customHeight="1" x14ac:dyDescent="0.25">
      <c r="A14" s="53"/>
      <c r="B14" s="53"/>
      <c r="C14" s="53"/>
      <c r="D14" s="53"/>
      <c r="E14" s="53"/>
      <c r="F14" s="16" t="s">
        <v>2</v>
      </c>
      <c r="G14" s="51"/>
      <c r="H14" s="52"/>
      <c r="I14" s="52"/>
      <c r="J14" s="52"/>
      <c r="L14" s="52"/>
      <c r="M14" s="52"/>
      <c r="N14" s="52"/>
      <c r="O14" s="75"/>
      <c r="P14" s="9">
        <f t="shared" si="0"/>
        <v>0</v>
      </c>
    </row>
    <row r="15" spans="1:36" ht="12.75" hidden="1" customHeight="1" x14ac:dyDescent="0.25">
      <c r="A15" s="45" t="s">
        <v>3</v>
      </c>
      <c r="B15" s="45"/>
      <c r="C15" s="45"/>
      <c r="D15" s="45"/>
      <c r="E15" s="16"/>
      <c r="F15" s="24">
        <v>43600</v>
      </c>
      <c r="G15" s="61" t="str">
        <f ca="1">IF(F15="","",IF(F15-F1&lt;3,"Bitte 3 Tage vor Meldeschluss Bescheid geben!",""))</f>
        <v/>
      </c>
      <c r="H15" s="61"/>
      <c r="I15" s="61"/>
      <c r="J15" s="61"/>
      <c r="L15" s="61"/>
      <c r="M15" s="50"/>
      <c r="N15" s="73"/>
      <c r="O15" s="70" t="s">
        <v>52</v>
      </c>
      <c r="P15" s="9">
        <f t="shared" si="0"/>
        <v>0</v>
      </c>
    </row>
    <row r="16" spans="1:36" ht="12.75" customHeight="1" x14ac:dyDescent="0.25">
      <c r="A16" s="36"/>
      <c r="B16" s="94" t="s">
        <v>5</v>
      </c>
      <c r="C16" s="95"/>
      <c r="D16" s="66"/>
      <c r="E16" s="39"/>
      <c r="F16" s="37" t="s">
        <v>6</v>
      </c>
      <c r="G16" s="81" t="str">
        <f>IF(F16&lt;&gt;"",IF(O16="",CONCATENATE("frei für ",VLOOKUP(F16,$AE$25:$AF$34,2,FALSE)),CONCATENATE("frei für ",O16)),"")</f>
        <v>frei für Niedersachsenliga aufwärts</v>
      </c>
      <c r="H16" s="81"/>
      <c r="I16" s="81"/>
      <c r="J16" s="81"/>
      <c r="K16" s="81"/>
      <c r="L16" s="81"/>
      <c r="M16" s="67"/>
      <c r="N16" s="67"/>
      <c r="O16" s="43"/>
      <c r="P16" s="9">
        <f t="shared" si="0"/>
        <v>0</v>
      </c>
    </row>
    <row r="17" spans="1:58" x14ac:dyDescent="0.25">
      <c r="A17" s="36"/>
      <c r="B17" s="91"/>
      <c r="C17" s="92"/>
      <c r="E17" s="39"/>
      <c r="F17" s="37" t="s">
        <v>7</v>
      </c>
      <c r="G17" s="81" t="str">
        <f>IF(F17&lt;&gt;"",IF(O17="",CONCATENATE("frei für ",VLOOKUP(F17,$AE$25:$AF$34,2,FALSE)),CONCATENATE("frei für ",O17)),"")</f>
        <v>frei für Verbandsklasse / Landesliga</v>
      </c>
      <c r="H17" s="81"/>
      <c r="I17" s="81"/>
      <c r="J17" s="81"/>
      <c r="K17" s="81"/>
      <c r="L17" s="81"/>
      <c r="O17" s="43"/>
      <c r="P17" s="9">
        <f t="shared" si="0"/>
        <v>0</v>
      </c>
    </row>
    <row r="18" spans="1:58" ht="13.5" customHeight="1" x14ac:dyDescent="0.25">
      <c r="A18" s="36"/>
      <c r="B18" s="91"/>
      <c r="C18" s="92"/>
      <c r="E18" s="39"/>
      <c r="F18" s="37" t="s">
        <v>9</v>
      </c>
      <c r="G18" s="81" t="str">
        <f>IF(F18&lt;&gt;"",IF(O18="",CONCATENATE("frei für ",VLOOKUP(F18,$AE$25:$AF$34,2,FALSE)),CONCATENATE("frei für ",O18)),"")</f>
        <v>frei für Bezirksklasse / Bezirksliga</v>
      </c>
      <c r="H18" s="81"/>
      <c r="I18" s="81"/>
      <c r="J18" s="81"/>
      <c r="K18" s="82"/>
      <c r="L18" s="82"/>
      <c r="O18" s="43"/>
      <c r="P18" s="9">
        <f t="shared" si="0"/>
        <v>0</v>
      </c>
    </row>
    <row r="19" spans="1:58" x14ac:dyDescent="0.25">
      <c r="A19" s="36"/>
      <c r="B19" s="91"/>
      <c r="C19" s="92"/>
      <c r="E19" s="39"/>
      <c r="F19" s="37" t="s">
        <v>11</v>
      </c>
      <c r="G19" s="81" t="str">
        <f>IF(F19&lt;&gt;"",IF(O19="",CONCATENATE("frei für ",VLOOKUP(F19,$AE$25:$AF$34,2,FALSE)),CONCATENATE("frei für ",O19)),"")</f>
        <v>frei für Kreisliga / Hobbyspieler</v>
      </c>
      <c r="H19" s="81"/>
      <c r="I19" s="81"/>
      <c r="J19" s="81"/>
      <c r="K19" s="82"/>
      <c r="L19" s="82"/>
      <c r="O19" s="43"/>
      <c r="P19" s="9">
        <f t="shared" si="0"/>
        <v>0</v>
      </c>
    </row>
    <row r="20" spans="1:58" ht="12.75" hidden="1" customHeight="1" x14ac:dyDescent="0.25">
      <c r="A20" s="36"/>
      <c r="B20" s="91"/>
      <c r="C20" s="92"/>
      <c r="E20" s="39"/>
      <c r="F20" s="37"/>
      <c r="G20" s="81" t="str">
        <f>IF(F20&lt;&gt;"",IF(O20="",CONCATENATE("frei für ",VLOOKUP(F20,$AE$25:$AF$34,2,FALSE)),CONCATENATE("frei für ",O20)),"")</f>
        <v/>
      </c>
      <c r="H20" s="81"/>
      <c r="I20" s="81"/>
      <c r="J20" s="81"/>
      <c r="K20" s="82"/>
      <c r="L20" s="82"/>
      <c r="O20" s="43"/>
      <c r="P20" s="9">
        <f t="shared" si="0"/>
        <v>0</v>
      </c>
    </row>
    <row r="21" spans="1:58" x14ac:dyDescent="0.25">
      <c r="A21" s="40"/>
      <c r="B21" s="40"/>
      <c r="C21" s="40"/>
      <c r="F21" s="26"/>
      <c r="G21" s="26"/>
      <c r="P21" s="9">
        <f t="shared" si="0"/>
        <v>0</v>
      </c>
    </row>
    <row r="22" spans="1:58" ht="15" customHeight="1" x14ac:dyDescent="0.25">
      <c r="A22" s="8" t="s">
        <v>28</v>
      </c>
      <c r="B22" s="8"/>
      <c r="C22" s="8"/>
      <c r="F22" s="26"/>
      <c r="G22" s="26"/>
      <c r="I22" s="9">
        <f>MAX($I25:$I44)</f>
        <v>0</v>
      </c>
      <c r="J22" s="69">
        <f>MAX($J25:$J44)</f>
        <v>0</v>
      </c>
      <c r="L22" s="9"/>
      <c r="M22" s="9">
        <f>MAX(M25:M44)</f>
        <v>0</v>
      </c>
      <c r="N22" s="9">
        <f>MAX(N25:N44)</f>
        <v>0</v>
      </c>
      <c r="O22" s="9"/>
      <c r="P22" s="9">
        <f>MAX(P25:P44)</f>
        <v>0</v>
      </c>
    </row>
    <row r="23" spans="1:58" s="8" customFormat="1" ht="15" x14ac:dyDescent="0.25">
      <c r="A23" s="44" t="str">
        <f>IF(E3="","",CONCATENATE("Der ",E3," meldet folgende Spieler und Spielerinnen."))</f>
        <v/>
      </c>
      <c r="B23" s="44"/>
      <c r="C23" s="44"/>
      <c r="D23" s="44"/>
      <c r="E23" s="44"/>
      <c r="F23" s="44"/>
      <c r="G23" s="68">
        <f>COUNTIF(G25:G44,E3)</f>
        <v>0</v>
      </c>
      <c r="H23" s="44"/>
      <c r="I23" s="44"/>
      <c r="J23" s="44"/>
      <c r="K23" s="19"/>
      <c r="L23" s="44"/>
      <c r="M23" s="44"/>
      <c r="N23" s="44"/>
      <c r="O23" s="44"/>
      <c r="P23" s="44"/>
      <c r="S23" s="76" t="s">
        <v>62</v>
      </c>
      <c r="T23" s="19"/>
      <c r="AG23" s="19"/>
      <c r="AH23" s="19"/>
      <c r="AI23" s="19"/>
      <c r="AJ23" s="19"/>
    </row>
    <row r="24" spans="1:58" ht="17.399999999999999" x14ac:dyDescent="0.3">
      <c r="A24" s="1" t="s">
        <v>32</v>
      </c>
      <c r="B24" s="64" t="s">
        <v>50</v>
      </c>
      <c r="C24" s="64" t="s">
        <v>63</v>
      </c>
      <c r="D24" s="10" t="s">
        <v>29</v>
      </c>
      <c r="E24" s="2" t="s">
        <v>34</v>
      </c>
      <c r="F24" s="11" t="s">
        <v>30</v>
      </c>
      <c r="G24" s="1" t="s">
        <v>49</v>
      </c>
      <c r="H24" s="2" t="s">
        <v>31</v>
      </c>
      <c r="I24" s="62" t="s">
        <v>41</v>
      </c>
      <c r="J24" s="62" t="s">
        <v>42</v>
      </c>
      <c r="K24" s="62" t="s">
        <v>39</v>
      </c>
      <c r="L24" s="2" t="s">
        <v>35</v>
      </c>
      <c r="M24" s="2" t="s">
        <v>43</v>
      </c>
      <c r="N24" s="2" t="s">
        <v>44</v>
      </c>
      <c r="O24" s="2" t="s">
        <v>36</v>
      </c>
      <c r="P24" s="2" t="s">
        <v>45</v>
      </c>
      <c r="Q24" s="71" t="s">
        <v>59</v>
      </c>
      <c r="R24" s="71" t="s">
        <v>60</v>
      </c>
      <c r="S24" s="76"/>
      <c r="T24" s="12"/>
      <c r="U24" s="1" t="s">
        <v>32</v>
      </c>
      <c r="V24" s="1" t="s">
        <v>38</v>
      </c>
      <c r="W24" s="1" t="s">
        <v>37</v>
      </c>
      <c r="X24" s="3"/>
      <c r="Y24" s="1" t="s">
        <v>32</v>
      </c>
      <c r="Z24" s="77" t="s">
        <v>46</v>
      </c>
      <c r="AA24" s="77"/>
      <c r="AB24" s="2" t="s">
        <v>49</v>
      </c>
      <c r="AC24" s="2" t="s">
        <v>49</v>
      </c>
      <c r="AD24" s="1" t="s">
        <v>37</v>
      </c>
      <c r="AE24" s="78" t="s">
        <v>5</v>
      </c>
      <c r="AF24" s="78"/>
      <c r="AG24" s="78" t="s">
        <v>27</v>
      </c>
      <c r="AH24" s="78"/>
      <c r="AI24" s="78" t="s">
        <v>51</v>
      </c>
      <c r="AJ24" s="78"/>
      <c r="AM24" s="1" t="s">
        <v>32</v>
      </c>
      <c r="AN24" s="77" t="s">
        <v>47</v>
      </c>
      <c r="AO24" s="77"/>
      <c r="AP24" s="2" t="s">
        <v>49</v>
      </c>
      <c r="AQ24" s="2" t="s">
        <v>49</v>
      </c>
      <c r="AR24" s="1" t="s">
        <v>37</v>
      </c>
      <c r="AT24" s="1" t="s">
        <v>32</v>
      </c>
      <c r="AU24" s="77" t="s">
        <v>46</v>
      </c>
      <c r="AV24" s="77"/>
      <c r="AW24" s="2" t="s">
        <v>49</v>
      </c>
      <c r="AX24" s="2" t="s">
        <v>49</v>
      </c>
      <c r="AY24" s="1" t="s">
        <v>37</v>
      </c>
      <c r="BA24" s="1" t="s">
        <v>32</v>
      </c>
      <c r="BB24" s="77" t="s">
        <v>48</v>
      </c>
      <c r="BC24" s="77"/>
      <c r="BD24" s="2" t="s">
        <v>49</v>
      </c>
      <c r="BE24" s="2" t="s">
        <v>49</v>
      </c>
      <c r="BF24" s="1" t="s">
        <v>37</v>
      </c>
    </row>
    <row r="25" spans="1:58" x14ac:dyDescent="0.25">
      <c r="A25" s="1">
        <v>1</v>
      </c>
      <c r="B25" s="34"/>
      <c r="C25" s="34"/>
      <c r="D25" s="34" t="str">
        <f>IF(C25="","",CONCATENATE(B25," ",C25))</f>
        <v/>
      </c>
      <c r="E25" s="27"/>
      <c r="F25" s="35"/>
      <c r="G25" s="34" t="str">
        <f>IF(D25="","",E$3)</f>
        <v/>
      </c>
      <c r="H25" s="27"/>
      <c r="I25" s="27">
        <f>IF(E25="w",1,0)</f>
        <v>0</v>
      </c>
      <c r="J25" s="27">
        <f>IF(E25="m",1,0)</f>
        <v>0</v>
      </c>
      <c r="K25" s="27" t="str">
        <f>IF(I25&lt;&gt;0,CONCATENATE("we",I25),IF(J25&lt;&gt;0,CONCATENATE("me",J25),""))</f>
        <v/>
      </c>
      <c r="L25" s="27"/>
      <c r="M25" s="25"/>
      <c r="N25" s="25"/>
      <c r="O25" s="27"/>
      <c r="P25" s="25"/>
      <c r="Q25" s="27"/>
      <c r="R25" s="27"/>
      <c r="S25" s="27"/>
      <c r="T25" s="15"/>
      <c r="U25" s="28">
        <v>1</v>
      </c>
      <c r="V25" s="7" t="str">
        <f t="shared" ref="V25:V39" si="1">IF($I$22&gt;=$U25,INDEX($D$25:$P$44,MATCH(CONCATENATE("we",$U25),$K$25:$K$44,0),1),"")</f>
        <v/>
      </c>
      <c r="W25" s="29" t="str">
        <f t="shared" ref="W25:W39" si="2">IF($I$22&gt;=$U25,INDEX($D$25:$P$44,MATCH(CONCATENATE("we",$U25),$K$25:$K$44,0),5),"")</f>
        <v/>
      </c>
      <c r="Y25" s="28">
        <v>1</v>
      </c>
      <c r="Z25" s="7" t="str">
        <f t="shared" ref="Z25:AD34" si="3">IF(MAX($AT$25:$AT$42)&gt;=$Y25,VLOOKUP($Y25,Damendoppel,Z$1,FALSE),"")</f>
        <v/>
      </c>
      <c r="AA25" s="7" t="str">
        <f t="shared" si="3"/>
        <v/>
      </c>
      <c r="AB25" s="7" t="str">
        <f t="shared" si="3"/>
        <v/>
      </c>
      <c r="AC25" s="7" t="str">
        <f t="shared" si="3"/>
        <v/>
      </c>
      <c r="AD25" s="7" t="str">
        <f t="shared" si="3"/>
        <v/>
      </c>
      <c r="AE25" s="28" t="s">
        <v>6</v>
      </c>
      <c r="AF25" s="28" t="s">
        <v>76</v>
      </c>
      <c r="AG25" s="23" t="s">
        <v>26</v>
      </c>
      <c r="AH25" s="30">
        <v>11</v>
      </c>
      <c r="AI25" s="30" t="s">
        <v>19</v>
      </c>
      <c r="AJ25" s="31">
        <f ca="1">YEAR(F$1)-18</f>
        <v>2001</v>
      </c>
      <c r="AM25" s="28">
        <f>IF(AND($E25="m",$L25&lt;&gt;"",$A25&gt;$N25),1,0)</f>
        <v>0</v>
      </c>
      <c r="AN25" s="28" t="str">
        <f>IF(AND($E25="m",$A25&gt;$N25,$N25&lt;&gt;""),$D25,"")</f>
        <v/>
      </c>
      <c r="AO25" s="28" t="str">
        <f>IF(AND($E25="m",$A25&gt;$N25,$N25&lt;&gt;""),VLOOKUP($N25,A$25:D$44,4,FALSE),"")</f>
        <v/>
      </c>
      <c r="AP25" s="28" t="str">
        <f>IF(AND($E25="m",$A25&gt;$N25,$N25&lt;&gt;""),$G25,"")</f>
        <v/>
      </c>
      <c r="AQ25" s="28" t="str">
        <f>IF(AND($E25="m",$A25&gt;$N25,$N25&lt;&gt;""),VLOOKUP($N25,A$25:G$44,7,FALSE),"")</f>
        <v/>
      </c>
      <c r="AR25" s="28" t="str">
        <f>IF(AND($E25="m",$A25&gt;$N25,$N25&lt;&gt;""),$L25,"")</f>
        <v/>
      </c>
      <c r="AT25" s="28">
        <f>IF(AND($E25="w",$L25&lt;&gt;"",$A25&gt;$M25),1,0)</f>
        <v>0</v>
      </c>
      <c r="AU25" s="28" t="str">
        <f>IF(AND($E25="w",$A25&gt;$M25,$M25&lt;&gt;""),$D25,"")</f>
        <v/>
      </c>
      <c r="AV25" s="28" t="str">
        <f>IF(AND($E25="w",$A25&gt;$M25,$M25&lt;&gt;""),VLOOKUP($M25,A$25:D$44,4,FALSE),"")</f>
        <v/>
      </c>
      <c r="AW25" s="28" t="str">
        <f>IF(AND($E25="w",$A25&gt;$M25,$M25&lt;&gt;""),$G25,"")</f>
        <v/>
      </c>
      <c r="AX25" s="28" t="str">
        <f>IF(AND($E25="w",$A25&gt;$M25,$M25&lt;&gt;""),VLOOKUP($M25,A$25:G$44,7,FALSE),"")</f>
        <v/>
      </c>
      <c r="AY25" s="28" t="str">
        <f>IF(AND($E25="w",$A25&gt;$M25,$M25&lt;&gt;""),$L25,"")</f>
        <v/>
      </c>
      <c r="BA25" s="28">
        <f>IF(AND($E25="w",$O25&lt;&gt;""),1,0)</f>
        <v>0</v>
      </c>
      <c r="BB25" s="28" t="str">
        <f>IF(AND($E25="w",$O25&lt;&gt;"",$P25&lt;&gt;""),$D25,"")</f>
        <v/>
      </c>
      <c r="BC25" s="28" t="str">
        <f>IF(AND($E25="w",$O25&lt;&gt;"",$P25&lt;&gt;""),VLOOKUP($P25,A$25:D$44,4,FALSE),"")</f>
        <v/>
      </c>
      <c r="BD25" s="28" t="str">
        <f>IF(AND($E25="w",$O25&lt;&gt;"",$P25&lt;&gt;""),$G25,"")</f>
        <v/>
      </c>
      <c r="BE25" s="28" t="str">
        <f>IF(AND($E25="w",$O25&lt;&gt;"",$P25&lt;&gt;""),VLOOKUP($P25,A$25:G$44,7,FALSE),"")</f>
        <v/>
      </c>
      <c r="BF25" s="28" t="str">
        <f>IF(AND($E25="w",$O25&lt;&gt;"",$P25&lt;&gt;""),$O25,"")</f>
        <v/>
      </c>
    </row>
    <row r="26" spans="1:58" x14ac:dyDescent="0.25">
      <c r="A26" s="1">
        <f>A25+1</f>
        <v>2</v>
      </c>
      <c r="B26" s="34"/>
      <c r="C26" s="34"/>
      <c r="D26" s="34" t="str">
        <f t="shared" ref="D26:D44" si="4">IF(C26="","",CONCATENATE(B26," ",C26))</f>
        <v/>
      </c>
      <c r="E26" s="27"/>
      <c r="F26" s="35"/>
      <c r="G26" s="34" t="str">
        <f t="shared" ref="G26:G44" si="5">IF(D26="","",E$3)</f>
        <v/>
      </c>
      <c r="H26" s="27"/>
      <c r="I26" s="27">
        <f>IF(E26="w",MAX(I$25:I25)+1,0)</f>
        <v>0</v>
      </c>
      <c r="J26" s="27">
        <f>IF(E26="m",MAX(J$25:J25)+1,0)</f>
        <v>0</v>
      </c>
      <c r="K26" s="27" t="str">
        <f t="shared" ref="K26:K44" si="6">IF(I26&lt;&gt;0,CONCATENATE("we",I26),IF(J26&lt;&gt;0,CONCATENATE("me",J26),""))</f>
        <v/>
      </c>
      <c r="L26" s="27"/>
      <c r="M26" s="25"/>
      <c r="N26" s="25"/>
      <c r="O26" s="27"/>
      <c r="P26" s="25"/>
      <c r="Q26" s="27"/>
      <c r="R26" s="27"/>
      <c r="S26" s="27"/>
      <c r="T26" s="15"/>
      <c r="U26" s="28">
        <f>U25+1</f>
        <v>2</v>
      </c>
      <c r="V26" s="7" t="str">
        <f t="shared" si="1"/>
        <v/>
      </c>
      <c r="W26" s="29" t="str">
        <f t="shared" si="2"/>
        <v/>
      </c>
      <c r="Y26" s="28">
        <f>Y25+1</f>
        <v>2</v>
      </c>
      <c r="Z26" s="7" t="str">
        <f t="shared" si="3"/>
        <v/>
      </c>
      <c r="AA26" s="7" t="str">
        <f t="shared" si="3"/>
        <v/>
      </c>
      <c r="AB26" s="7" t="str">
        <f t="shared" si="3"/>
        <v/>
      </c>
      <c r="AC26" s="7" t="str">
        <f t="shared" si="3"/>
        <v/>
      </c>
      <c r="AD26" s="7" t="str">
        <f t="shared" si="3"/>
        <v/>
      </c>
      <c r="AE26" s="28" t="s">
        <v>7</v>
      </c>
      <c r="AF26" s="28" t="s">
        <v>75</v>
      </c>
      <c r="AG26" s="23" t="s">
        <v>25</v>
      </c>
      <c r="AH26" s="30">
        <v>10</v>
      </c>
      <c r="AI26" s="30" t="s">
        <v>19</v>
      </c>
      <c r="AJ26" s="31">
        <f ca="1">YEAR(F$1)-17</f>
        <v>2002</v>
      </c>
      <c r="AM26" s="28">
        <f>IF(AND($E26="m",$L26&lt;&gt;"",$A26&gt;$N26,$N26&lt;&gt;""),AM25+1,AM25)</f>
        <v>0</v>
      </c>
      <c r="AN26" s="28" t="str">
        <f t="shared" ref="AN26:AN42" si="7">IF(AND($E26="m",$A26&gt;$N26,$N26&lt;&gt;""),$D26,"")</f>
        <v/>
      </c>
      <c r="AO26" s="28" t="str">
        <f t="shared" ref="AO26:AO42" si="8">IF(AND($E26="m",$A26&gt;$N26,$N26&lt;&gt;""),VLOOKUP($N26,A$25:D$44,4,FALSE),"")</f>
        <v/>
      </c>
      <c r="AP26" s="28" t="str">
        <f t="shared" ref="AP26:AP42" si="9">IF(AND($E26="m",$A26&gt;$N26,$N26&lt;&gt;""),$G26,"")</f>
        <v/>
      </c>
      <c r="AQ26" s="28" t="str">
        <f t="shared" ref="AQ26:AQ42" si="10">IF(AND($E26="m",$A26&gt;$N26,$N26&lt;&gt;""),VLOOKUP($N26,A$25:G$44,7,FALSE),"")</f>
        <v/>
      </c>
      <c r="AR26" s="28" t="str">
        <f t="shared" ref="AR26:AR42" si="11">IF(AND($E26="m",$A26&gt;$N26,$N26&lt;&gt;""),$L26,"")</f>
        <v/>
      </c>
      <c r="AT26" s="28">
        <f>IF(AND($E26="w",$L26&lt;&gt;"",$A26&gt;$M26,$M26&lt;&gt;""),AT25+1,AT25)</f>
        <v>0</v>
      </c>
      <c r="AU26" s="28" t="str">
        <f t="shared" ref="AU26:AU42" si="12">IF(AND($E26="w",$A26&gt;$M26,$M26&lt;&gt;""),$D26,"")</f>
        <v/>
      </c>
      <c r="AV26" s="28" t="str">
        <f t="shared" ref="AV26:AV42" si="13">IF(AND($E26="w",$A26&gt;$M26,$M26&lt;&gt;""),VLOOKUP($M26,A$25:D$44,4,FALSE),"")</f>
        <v/>
      </c>
      <c r="AW26" s="28" t="str">
        <f t="shared" ref="AW26:AW42" si="14">IF(AND($E26="w",$A26&gt;$M26,$M26&lt;&gt;""),$G26,"")</f>
        <v/>
      </c>
      <c r="AX26" s="28" t="str">
        <f t="shared" ref="AX26:AX42" si="15">IF(AND($E26="w",$A26&gt;$M26,$M26&lt;&gt;""),VLOOKUP($M26,A$25:G$44,7,FALSE),"")</f>
        <v/>
      </c>
      <c r="AY26" s="28" t="str">
        <f t="shared" ref="AY26:AY42" si="16">IF(AND($E26="w",$A26&gt;$M26,$M26&lt;&gt;""),$L26,"")</f>
        <v/>
      </c>
      <c r="BA26" s="28">
        <f>IF(AND($E26="w",$O26&lt;&gt;"",$P26&lt;&gt;""),BA25+1,BA25)</f>
        <v>0</v>
      </c>
      <c r="BB26" s="28" t="str">
        <f t="shared" ref="BB26:BB42" si="17">IF(AND($E26="w",$O26&lt;&gt;"",$P26&lt;&gt;""),$D26,"")</f>
        <v/>
      </c>
      <c r="BC26" s="28" t="str">
        <f t="shared" ref="BC26:BC42" si="18">IF(AND($E26="w",$O26&lt;&gt;"",$P26&lt;&gt;""),VLOOKUP($P26,A$25:D$44,4,FALSE),"")</f>
        <v/>
      </c>
      <c r="BD26" s="28" t="str">
        <f t="shared" ref="BD26:BD42" si="19">IF(AND($E26="w",$O26&lt;&gt;"",$P26&lt;&gt;""),$G26,"")</f>
        <v/>
      </c>
      <c r="BE26" s="28" t="str">
        <f t="shared" ref="BE26:BE42" si="20">IF(AND($E26="w",$O26&lt;&gt;"",$P26&lt;&gt;""),VLOOKUP($P26,A$25:G$44,7,FALSE),"")</f>
        <v/>
      </c>
      <c r="BF26" s="28" t="str">
        <f t="shared" ref="BF26:BF42" si="21">IF(AND($E26="w",$O26&lt;&gt;"",$P26&lt;&gt;""),$O26,"")</f>
        <v/>
      </c>
    </row>
    <row r="27" spans="1:58" x14ac:dyDescent="0.25">
      <c r="A27" s="1">
        <f t="shared" ref="A27:A44" si="22">A26+1</f>
        <v>3</v>
      </c>
      <c r="B27" s="34"/>
      <c r="C27" s="34"/>
      <c r="D27" s="34" t="str">
        <f t="shared" si="4"/>
        <v/>
      </c>
      <c r="E27" s="27"/>
      <c r="F27" s="35"/>
      <c r="G27" s="34" t="str">
        <f t="shared" si="5"/>
        <v/>
      </c>
      <c r="H27" s="27"/>
      <c r="I27" s="27">
        <f>IF(E27="w",MAX(I$25:I26)+1,0)</f>
        <v>0</v>
      </c>
      <c r="J27" s="27">
        <f>IF(E27="m",MAX(J$25:J26)+1,0)</f>
        <v>0</v>
      </c>
      <c r="K27" s="27" t="str">
        <f t="shared" si="6"/>
        <v/>
      </c>
      <c r="L27" s="27"/>
      <c r="M27" s="25"/>
      <c r="N27" s="25"/>
      <c r="O27" s="27"/>
      <c r="P27" s="25"/>
      <c r="Q27" s="27"/>
      <c r="R27" s="27"/>
      <c r="S27" s="27"/>
      <c r="T27" s="15"/>
      <c r="U27" s="28">
        <f t="shared" ref="U27:U34" si="23">U26+1</f>
        <v>3</v>
      </c>
      <c r="V27" s="7" t="str">
        <f t="shared" si="1"/>
        <v/>
      </c>
      <c r="W27" s="29" t="str">
        <f t="shared" si="2"/>
        <v/>
      </c>
      <c r="Y27" s="28">
        <f t="shared" ref="Y27:Y34" si="24">Y26+1</f>
        <v>3</v>
      </c>
      <c r="Z27" s="7" t="str">
        <f t="shared" si="3"/>
        <v/>
      </c>
      <c r="AA27" s="7" t="str">
        <f t="shared" si="3"/>
        <v/>
      </c>
      <c r="AB27" s="7" t="str">
        <f t="shared" si="3"/>
        <v/>
      </c>
      <c r="AC27" s="7" t="str">
        <f t="shared" si="3"/>
        <v/>
      </c>
      <c r="AD27" s="7" t="str">
        <f t="shared" si="3"/>
        <v/>
      </c>
      <c r="AE27" s="28" t="s">
        <v>9</v>
      </c>
      <c r="AF27" s="28" t="s">
        <v>74</v>
      </c>
      <c r="AG27" s="23" t="s">
        <v>8</v>
      </c>
      <c r="AH27" s="30">
        <v>9</v>
      </c>
      <c r="AI27" s="30" t="s">
        <v>18</v>
      </c>
      <c r="AJ27" s="31">
        <f ca="1">YEAR(F$1)-16</f>
        <v>2003</v>
      </c>
      <c r="AM27" s="28">
        <f t="shared" ref="AM27:AM42" si="25">IF(AND($E27="m",$L27&lt;&gt;"",$A27&gt;$N27,$N27&lt;&gt;""),AM26+1,AM26)</f>
        <v>0</v>
      </c>
      <c r="AN27" s="28" t="str">
        <f t="shared" si="7"/>
        <v/>
      </c>
      <c r="AO27" s="28" t="str">
        <f t="shared" si="8"/>
        <v/>
      </c>
      <c r="AP27" s="28" t="str">
        <f t="shared" si="9"/>
        <v/>
      </c>
      <c r="AQ27" s="28" t="str">
        <f t="shared" si="10"/>
        <v/>
      </c>
      <c r="AR27" s="28" t="str">
        <f t="shared" si="11"/>
        <v/>
      </c>
      <c r="AT27" s="28">
        <f t="shared" ref="AT27:AT42" si="26">IF(AND($E27="w",$L27&lt;&gt;"",$A27&gt;$M27,$M27&lt;&gt;""),AT26+1,AT26)</f>
        <v>0</v>
      </c>
      <c r="AU27" s="28" t="str">
        <f t="shared" si="12"/>
        <v/>
      </c>
      <c r="AV27" s="28" t="str">
        <f t="shared" si="13"/>
        <v/>
      </c>
      <c r="AW27" s="28" t="str">
        <f t="shared" si="14"/>
        <v/>
      </c>
      <c r="AX27" s="28" t="str">
        <f t="shared" si="15"/>
        <v/>
      </c>
      <c r="AY27" s="28" t="str">
        <f t="shared" si="16"/>
        <v/>
      </c>
      <c r="BA27" s="28">
        <f t="shared" ref="BA27:BA42" si="27">IF(AND($E27="w",$O27&lt;&gt;"",$P27&lt;&gt;""),BA26+1,BA26)</f>
        <v>0</v>
      </c>
      <c r="BB27" s="28" t="str">
        <f t="shared" si="17"/>
        <v/>
      </c>
      <c r="BC27" s="28" t="str">
        <f t="shared" si="18"/>
        <v/>
      </c>
      <c r="BD27" s="28" t="str">
        <f t="shared" si="19"/>
        <v/>
      </c>
      <c r="BE27" s="28" t="str">
        <f t="shared" si="20"/>
        <v/>
      </c>
      <c r="BF27" s="28" t="str">
        <f t="shared" si="21"/>
        <v/>
      </c>
    </row>
    <row r="28" spans="1:58" x14ac:dyDescent="0.25">
      <c r="A28" s="1">
        <f t="shared" si="22"/>
        <v>4</v>
      </c>
      <c r="B28" s="34"/>
      <c r="C28" s="34"/>
      <c r="D28" s="34" t="str">
        <f t="shared" si="4"/>
        <v/>
      </c>
      <c r="E28" s="27"/>
      <c r="F28" s="35"/>
      <c r="G28" s="34" t="str">
        <f t="shared" si="5"/>
        <v/>
      </c>
      <c r="H28" s="27"/>
      <c r="I28" s="27">
        <f>IF(E28="w",MAX(I$25:I27)+1,0)</f>
        <v>0</v>
      </c>
      <c r="J28" s="27">
        <f>IF(E28="m",MAX(J$25:J27)+1,0)</f>
        <v>0</v>
      </c>
      <c r="K28" s="27" t="str">
        <f t="shared" si="6"/>
        <v/>
      </c>
      <c r="L28" s="27"/>
      <c r="M28" s="25"/>
      <c r="N28" s="25"/>
      <c r="O28" s="27"/>
      <c r="P28" s="25"/>
      <c r="Q28" s="27"/>
      <c r="R28" s="27"/>
      <c r="S28" s="27"/>
      <c r="T28" s="15"/>
      <c r="U28" s="28">
        <f t="shared" si="23"/>
        <v>4</v>
      </c>
      <c r="V28" s="7" t="str">
        <f t="shared" si="1"/>
        <v/>
      </c>
      <c r="W28" s="29" t="str">
        <f t="shared" si="2"/>
        <v/>
      </c>
      <c r="Y28" s="28">
        <f t="shared" si="24"/>
        <v>4</v>
      </c>
      <c r="Z28" s="7" t="str">
        <f t="shared" si="3"/>
        <v/>
      </c>
      <c r="AA28" s="7" t="str">
        <f t="shared" si="3"/>
        <v/>
      </c>
      <c r="AB28" s="7" t="str">
        <f t="shared" si="3"/>
        <v/>
      </c>
      <c r="AC28" s="7" t="str">
        <f t="shared" si="3"/>
        <v/>
      </c>
      <c r="AD28" s="7" t="str">
        <f t="shared" si="3"/>
        <v/>
      </c>
      <c r="AE28" s="28" t="s">
        <v>11</v>
      </c>
      <c r="AF28" s="28" t="s">
        <v>77</v>
      </c>
      <c r="AG28" s="23" t="s">
        <v>20</v>
      </c>
      <c r="AH28" s="30">
        <v>8</v>
      </c>
      <c r="AI28" s="30" t="s">
        <v>18</v>
      </c>
      <c r="AJ28" s="31">
        <f ca="1">YEAR(F$1)-15</f>
        <v>2004</v>
      </c>
      <c r="AM28" s="28">
        <f t="shared" si="25"/>
        <v>0</v>
      </c>
      <c r="AN28" s="28" t="str">
        <f t="shared" si="7"/>
        <v/>
      </c>
      <c r="AO28" s="28" t="str">
        <f t="shared" si="8"/>
        <v/>
      </c>
      <c r="AP28" s="28" t="str">
        <f t="shared" si="9"/>
        <v/>
      </c>
      <c r="AQ28" s="28" t="str">
        <f t="shared" si="10"/>
        <v/>
      </c>
      <c r="AR28" s="28" t="str">
        <f t="shared" si="11"/>
        <v/>
      </c>
      <c r="AT28" s="28">
        <f t="shared" si="26"/>
        <v>0</v>
      </c>
      <c r="AU28" s="28" t="str">
        <f t="shared" si="12"/>
        <v/>
      </c>
      <c r="AV28" s="28" t="str">
        <f t="shared" si="13"/>
        <v/>
      </c>
      <c r="AW28" s="28" t="str">
        <f t="shared" si="14"/>
        <v/>
      </c>
      <c r="AX28" s="28" t="str">
        <f t="shared" si="15"/>
        <v/>
      </c>
      <c r="AY28" s="28" t="str">
        <f t="shared" si="16"/>
        <v/>
      </c>
      <c r="BA28" s="28">
        <f t="shared" si="27"/>
        <v>0</v>
      </c>
      <c r="BB28" s="28" t="str">
        <f t="shared" si="17"/>
        <v/>
      </c>
      <c r="BC28" s="28" t="str">
        <f t="shared" si="18"/>
        <v/>
      </c>
      <c r="BD28" s="28" t="str">
        <f t="shared" si="19"/>
        <v/>
      </c>
      <c r="BE28" s="28" t="str">
        <f t="shared" si="20"/>
        <v/>
      </c>
      <c r="BF28" s="28" t="str">
        <f t="shared" si="21"/>
        <v/>
      </c>
    </row>
    <row r="29" spans="1:58" x14ac:dyDescent="0.25">
      <c r="A29" s="1">
        <f t="shared" si="22"/>
        <v>5</v>
      </c>
      <c r="B29" s="34"/>
      <c r="C29" s="34"/>
      <c r="D29" s="34" t="str">
        <f t="shared" si="4"/>
        <v/>
      </c>
      <c r="E29" s="27"/>
      <c r="F29" s="35"/>
      <c r="G29" s="34" t="str">
        <f t="shared" si="5"/>
        <v/>
      </c>
      <c r="H29" s="27"/>
      <c r="I29" s="27">
        <f>IF(E29="w",MAX(I$25:I28)+1,0)</f>
        <v>0</v>
      </c>
      <c r="J29" s="27">
        <f>IF(E29="m",MAX(J$25:J28)+1,0)</f>
        <v>0</v>
      </c>
      <c r="K29" s="27" t="str">
        <f t="shared" si="6"/>
        <v/>
      </c>
      <c r="L29" s="27"/>
      <c r="M29" s="25"/>
      <c r="N29" s="25"/>
      <c r="O29" s="27"/>
      <c r="P29" s="25"/>
      <c r="Q29" s="27"/>
      <c r="R29" s="27"/>
      <c r="S29" s="27"/>
      <c r="T29" s="15"/>
      <c r="U29" s="28">
        <f t="shared" si="23"/>
        <v>5</v>
      </c>
      <c r="V29" s="7" t="str">
        <f t="shared" si="1"/>
        <v/>
      </c>
      <c r="W29" s="29" t="str">
        <f t="shared" si="2"/>
        <v/>
      </c>
      <c r="Y29" s="28">
        <f t="shared" si="24"/>
        <v>5</v>
      </c>
      <c r="Z29" s="7" t="str">
        <f t="shared" si="3"/>
        <v/>
      </c>
      <c r="AA29" s="7" t="str">
        <f t="shared" si="3"/>
        <v/>
      </c>
      <c r="AB29" s="7" t="str">
        <f t="shared" si="3"/>
        <v/>
      </c>
      <c r="AC29" s="7" t="str">
        <f t="shared" si="3"/>
        <v/>
      </c>
      <c r="AD29" s="7" t="str">
        <f t="shared" si="3"/>
        <v/>
      </c>
      <c r="AE29" s="28" t="s">
        <v>13</v>
      </c>
      <c r="AF29" s="28"/>
      <c r="AG29" s="23" t="s">
        <v>21</v>
      </c>
      <c r="AH29" s="30">
        <v>7</v>
      </c>
      <c r="AI29" s="30" t="s">
        <v>17</v>
      </c>
      <c r="AJ29" s="31">
        <f ca="1">YEAR(F$1)-14</f>
        <v>2005</v>
      </c>
      <c r="AM29" s="28">
        <f t="shared" si="25"/>
        <v>0</v>
      </c>
      <c r="AN29" s="28" t="str">
        <f t="shared" si="7"/>
        <v/>
      </c>
      <c r="AO29" s="28" t="str">
        <f t="shared" si="8"/>
        <v/>
      </c>
      <c r="AP29" s="28" t="str">
        <f t="shared" si="9"/>
        <v/>
      </c>
      <c r="AQ29" s="28" t="str">
        <f t="shared" si="10"/>
        <v/>
      </c>
      <c r="AR29" s="28" t="str">
        <f t="shared" si="11"/>
        <v/>
      </c>
      <c r="AT29" s="28">
        <f t="shared" si="26"/>
        <v>0</v>
      </c>
      <c r="AU29" s="28" t="str">
        <f t="shared" si="12"/>
        <v/>
      </c>
      <c r="AV29" s="28" t="str">
        <f t="shared" si="13"/>
        <v/>
      </c>
      <c r="AW29" s="28" t="str">
        <f t="shared" si="14"/>
        <v/>
      </c>
      <c r="AX29" s="28" t="str">
        <f t="shared" si="15"/>
        <v/>
      </c>
      <c r="AY29" s="28" t="str">
        <f t="shared" si="16"/>
        <v/>
      </c>
      <c r="BA29" s="28">
        <f t="shared" si="27"/>
        <v>0</v>
      </c>
      <c r="BB29" s="28" t="str">
        <f t="shared" si="17"/>
        <v/>
      </c>
      <c r="BC29" s="28" t="str">
        <f t="shared" si="18"/>
        <v/>
      </c>
      <c r="BD29" s="28" t="str">
        <f t="shared" si="19"/>
        <v/>
      </c>
      <c r="BE29" s="28" t="str">
        <f t="shared" si="20"/>
        <v/>
      </c>
      <c r="BF29" s="28" t="str">
        <f t="shared" si="21"/>
        <v/>
      </c>
    </row>
    <row r="30" spans="1:58" x14ac:dyDescent="0.25">
      <c r="A30" s="1">
        <f t="shared" si="22"/>
        <v>6</v>
      </c>
      <c r="B30" s="34"/>
      <c r="C30" s="34"/>
      <c r="D30" s="34" t="str">
        <f t="shared" si="4"/>
        <v/>
      </c>
      <c r="E30" s="27"/>
      <c r="F30" s="35"/>
      <c r="G30" s="34" t="str">
        <f t="shared" si="5"/>
        <v/>
      </c>
      <c r="H30" s="27"/>
      <c r="I30" s="27">
        <f>IF(E30="w",MAX(I$25:I29)+1,0)</f>
        <v>0</v>
      </c>
      <c r="J30" s="27">
        <f>IF(E30="m",MAX(J$25:J29)+1,0)</f>
        <v>0</v>
      </c>
      <c r="K30" s="27" t="str">
        <f t="shared" si="6"/>
        <v/>
      </c>
      <c r="L30" s="27"/>
      <c r="M30" s="25"/>
      <c r="N30" s="25"/>
      <c r="O30" s="27"/>
      <c r="P30" s="25"/>
      <c r="Q30" s="27"/>
      <c r="R30" s="27"/>
      <c r="S30" s="27"/>
      <c r="T30" s="15"/>
      <c r="U30" s="28">
        <f t="shared" si="23"/>
        <v>6</v>
      </c>
      <c r="V30" s="7" t="str">
        <f t="shared" si="1"/>
        <v/>
      </c>
      <c r="W30" s="29" t="str">
        <f t="shared" si="2"/>
        <v/>
      </c>
      <c r="Y30" s="28">
        <f t="shared" si="24"/>
        <v>6</v>
      </c>
      <c r="Z30" s="7" t="str">
        <f t="shared" si="3"/>
        <v/>
      </c>
      <c r="AA30" s="7" t="str">
        <f t="shared" si="3"/>
        <v/>
      </c>
      <c r="AB30" s="7" t="str">
        <f t="shared" si="3"/>
        <v/>
      </c>
      <c r="AC30" s="7" t="str">
        <f t="shared" si="3"/>
        <v/>
      </c>
      <c r="AD30" s="7" t="str">
        <f t="shared" si="3"/>
        <v/>
      </c>
      <c r="AE30" s="28" t="s">
        <v>19</v>
      </c>
      <c r="AF30" s="28" t="str">
        <f ca="1">CONCATENATE("Jahrgang ",YEAR(F$1)-18,"/",YEAR(F$1)-17)</f>
        <v>Jahrgang 2001/2002</v>
      </c>
      <c r="AG30" s="23" t="s">
        <v>10</v>
      </c>
      <c r="AH30" s="30">
        <v>6</v>
      </c>
      <c r="AI30" s="30" t="s">
        <v>17</v>
      </c>
      <c r="AJ30" s="31">
        <f ca="1">YEAR(F$1)-13</f>
        <v>2006</v>
      </c>
      <c r="AM30" s="28">
        <f t="shared" si="25"/>
        <v>0</v>
      </c>
      <c r="AN30" s="28" t="str">
        <f t="shared" si="7"/>
        <v/>
      </c>
      <c r="AO30" s="28" t="str">
        <f t="shared" si="8"/>
        <v/>
      </c>
      <c r="AP30" s="28" t="str">
        <f t="shared" si="9"/>
        <v/>
      </c>
      <c r="AQ30" s="28" t="str">
        <f t="shared" si="10"/>
        <v/>
      </c>
      <c r="AR30" s="28" t="str">
        <f t="shared" si="11"/>
        <v/>
      </c>
      <c r="AT30" s="28">
        <f t="shared" si="26"/>
        <v>0</v>
      </c>
      <c r="AU30" s="28" t="str">
        <f t="shared" si="12"/>
        <v/>
      </c>
      <c r="AV30" s="28" t="str">
        <f t="shared" si="13"/>
        <v/>
      </c>
      <c r="AW30" s="28" t="str">
        <f t="shared" si="14"/>
        <v/>
      </c>
      <c r="AX30" s="28" t="str">
        <f t="shared" si="15"/>
        <v/>
      </c>
      <c r="AY30" s="28" t="str">
        <f t="shared" si="16"/>
        <v/>
      </c>
      <c r="BA30" s="28">
        <f t="shared" si="27"/>
        <v>0</v>
      </c>
      <c r="BB30" s="28" t="str">
        <f t="shared" si="17"/>
        <v/>
      </c>
      <c r="BC30" s="28" t="str">
        <f t="shared" si="18"/>
        <v/>
      </c>
      <c r="BD30" s="28" t="str">
        <f t="shared" si="19"/>
        <v/>
      </c>
      <c r="BE30" s="28" t="str">
        <f t="shared" si="20"/>
        <v/>
      </c>
      <c r="BF30" s="28" t="str">
        <f t="shared" si="21"/>
        <v/>
      </c>
    </row>
    <row r="31" spans="1:58" x14ac:dyDescent="0.25">
      <c r="A31" s="1">
        <f t="shared" si="22"/>
        <v>7</v>
      </c>
      <c r="B31" s="34"/>
      <c r="C31" s="34"/>
      <c r="D31" s="34" t="str">
        <f t="shared" si="4"/>
        <v/>
      </c>
      <c r="E31" s="27"/>
      <c r="F31" s="35"/>
      <c r="G31" s="34" t="str">
        <f t="shared" si="5"/>
        <v/>
      </c>
      <c r="H31" s="27"/>
      <c r="I31" s="27">
        <f>IF(E31="w",MAX(I$25:I30)+1,0)</f>
        <v>0</v>
      </c>
      <c r="J31" s="27">
        <f>IF(E31="m",MAX(J$25:J30)+1,0)</f>
        <v>0</v>
      </c>
      <c r="K31" s="27" t="str">
        <f t="shared" si="6"/>
        <v/>
      </c>
      <c r="L31" s="27"/>
      <c r="M31" s="25"/>
      <c r="N31" s="25"/>
      <c r="O31" s="27"/>
      <c r="P31" s="25"/>
      <c r="Q31" s="27"/>
      <c r="R31" s="27"/>
      <c r="S31" s="27"/>
      <c r="T31" s="15"/>
      <c r="U31" s="28">
        <f t="shared" si="23"/>
        <v>7</v>
      </c>
      <c r="V31" s="7" t="str">
        <f t="shared" si="1"/>
        <v/>
      </c>
      <c r="W31" s="29" t="str">
        <f t="shared" si="2"/>
        <v/>
      </c>
      <c r="Y31" s="28">
        <f t="shared" si="24"/>
        <v>7</v>
      </c>
      <c r="Z31" s="7" t="str">
        <f t="shared" si="3"/>
        <v/>
      </c>
      <c r="AA31" s="7" t="str">
        <f t="shared" si="3"/>
        <v/>
      </c>
      <c r="AB31" s="7" t="str">
        <f t="shared" si="3"/>
        <v/>
      </c>
      <c r="AC31" s="7" t="str">
        <f t="shared" si="3"/>
        <v/>
      </c>
      <c r="AD31" s="7" t="str">
        <f t="shared" si="3"/>
        <v/>
      </c>
      <c r="AE31" s="28" t="s">
        <v>18</v>
      </c>
      <c r="AF31" s="28" t="str">
        <f ca="1">CONCATENATE("Jahrgang ",YEAR(F$1)-16,"/",YEAR(F$1)-15)</f>
        <v>Jahrgang 2003/2004</v>
      </c>
      <c r="AG31" s="23" t="s">
        <v>22</v>
      </c>
      <c r="AH31" s="30">
        <v>5</v>
      </c>
      <c r="AI31" s="30" t="s">
        <v>16</v>
      </c>
      <c r="AJ31" s="31">
        <f ca="1">YEAR(F$1)-12</f>
        <v>2007</v>
      </c>
      <c r="AM31" s="28">
        <f t="shared" si="25"/>
        <v>0</v>
      </c>
      <c r="AN31" s="28" t="str">
        <f t="shared" si="7"/>
        <v/>
      </c>
      <c r="AO31" s="28" t="str">
        <f t="shared" si="8"/>
        <v/>
      </c>
      <c r="AP31" s="28" t="str">
        <f t="shared" si="9"/>
        <v/>
      </c>
      <c r="AQ31" s="28" t="str">
        <f t="shared" si="10"/>
        <v/>
      </c>
      <c r="AR31" s="28" t="str">
        <f t="shared" si="11"/>
        <v/>
      </c>
      <c r="AT31" s="28">
        <f t="shared" si="26"/>
        <v>0</v>
      </c>
      <c r="AU31" s="28" t="str">
        <f t="shared" si="12"/>
        <v/>
      </c>
      <c r="AV31" s="28" t="str">
        <f t="shared" si="13"/>
        <v/>
      </c>
      <c r="AW31" s="28" t="str">
        <f t="shared" si="14"/>
        <v/>
      </c>
      <c r="AX31" s="28" t="str">
        <f t="shared" si="15"/>
        <v/>
      </c>
      <c r="AY31" s="28" t="str">
        <f t="shared" si="16"/>
        <v/>
      </c>
      <c r="BA31" s="28">
        <f t="shared" si="27"/>
        <v>0</v>
      </c>
      <c r="BB31" s="28" t="str">
        <f t="shared" si="17"/>
        <v/>
      </c>
      <c r="BC31" s="28" t="str">
        <f t="shared" si="18"/>
        <v/>
      </c>
      <c r="BD31" s="28" t="str">
        <f t="shared" si="19"/>
        <v/>
      </c>
      <c r="BE31" s="28" t="str">
        <f t="shared" si="20"/>
        <v/>
      </c>
      <c r="BF31" s="28" t="str">
        <f t="shared" si="21"/>
        <v/>
      </c>
    </row>
    <row r="32" spans="1:58" x14ac:dyDescent="0.25">
      <c r="A32" s="1">
        <f t="shared" si="22"/>
        <v>8</v>
      </c>
      <c r="B32" s="34"/>
      <c r="C32" s="34"/>
      <c r="D32" s="34" t="str">
        <f t="shared" si="4"/>
        <v/>
      </c>
      <c r="E32" s="27"/>
      <c r="F32" s="35"/>
      <c r="G32" s="34" t="str">
        <f t="shared" si="5"/>
        <v/>
      </c>
      <c r="H32" s="27"/>
      <c r="I32" s="27">
        <f>IF(E32="w",MAX(I$25:I31)+1,0)</f>
        <v>0</v>
      </c>
      <c r="J32" s="27">
        <f>IF(E32="m",MAX(J$25:J31)+1,0)</f>
        <v>0</v>
      </c>
      <c r="K32" s="27" t="str">
        <f t="shared" si="6"/>
        <v/>
      </c>
      <c r="L32" s="27"/>
      <c r="M32" s="25"/>
      <c r="N32" s="25"/>
      <c r="O32" s="27"/>
      <c r="P32" s="25"/>
      <c r="Q32" s="27"/>
      <c r="R32" s="27"/>
      <c r="S32" s="27"/>
      <c r="T32" s="15"/>
      <c r="U32" s="28">
        <f t="shared" si="23"/>
        <v>8</v>
      </c>
      <c r="V32" s="7" t="str">
        <f t="shared" si="1"/>
        <v/>
      </c>
      <c r="W32" s="29" t="str">
        <f t="shared" si="2"/>
        <v/>
      </c>
      <c r="Y32" s="28">
        <f t="shared" si="24"/>
        <v>8</v>
      </c>
      <c r="Z32" s="7" t="str">
        <f t="shared" si="3"/>
        <v/>
      </c>
      <c r="AA32" s="7" t="str">
        <f t="shared" si="3"/>
        <v/>
      </c>
      <c r="AB32" s="7" t="str">
        <f t="shared" si="3"/>
        <v/>
      </c>
      <c r="AC32" s="7" t="str">
        <f t="shared" si="3"/>
        <v/>
      </c>
      <c r="AD32" s="7" t="str">
        <f t="shared" si="3"/>
        <v/>
      </c>
      <c r="AE32" s="28" t="s">
        <v>17</v>
      </c>
      <c r="AF32" s="28" t="str">
        <f ca="1">CONCATENATE("Jahrgang ",YEAR(F$1)-14,"/",YEAR(F$1)-13)</f>
        <v>Jahrgang 2005/2006</v>
      </c>
      <c r="AG32" s="23" t="s">
        <v>12</v>
      </c>
      <c r="AH32" s="30">
        <v>4</v>
      </c>
      <c r="AI32" s="30" t="s">
        <v>16</v>
      </c>
      <c r="AJ32" s="31">
        <f ca="1">YEAR(F$1)-11</f>
        <v>2008</v>
      </c>
      <c r="AM32" s="28">
        <f t="shared" si="25"/>
        <v>0</v>
      </c>
      <c r="AN32" s="28" t="str">
        <f t="shared" si="7"/>
        <v/>
      </c>
      <c r="AO32" s="28" t="str">
        <f t="shared" si="8"/>
        <v/>
      </c>
      <c r="AP32" s="28" t="str">
        <f t="shared" si="9"/>
        <v/>
      </c>
      <c r="AQ32" s="28" t="str">
        <f t="shared" si="10"/>
        <v/>
      </c>
      <c r="AR32" s="28" t="str">
        <f t="shared" si="11"/>
        <v/>
      </c>
      <c r="AT32" s="28">
        <f t="shared" si="26"/>
        <v>0</v>
      </c>
      <c r="AU32" s="28" t="str">
        <f t="shared" si="12"/>
        <v/>
      </c>
      <c r="AV32" s="28" t="str">
        <f t="shared" si="13"/>
        <v/>
      </c>
      <c r="AW32" s="28" t="str">
        <f t="shared" si="14"/>
        <v/>
      </c>
      <c r="AX32" s="28" t="str">
        <f t="shared" si="15"/>
        <v/>
      </c>
      <c r="AY32" s="28" t="str">
        <f t="shared" si="16"/>
        <v/>
      </c>
      <c r="BA32" s="28">
        <f t="shared" si="27"/>
        <v>0</v>
      </c>
      <c r="BB32" s="28" t="str">
        <f t="shared" si="17"/>
        <v/>
      </c>
      <c r="BC32" s="28" t="str">
        <f t="shared" si="18"/>
        <v/>
      </c>
      <c r="BD32" s="28" t="str">
        <f t="shared" si="19"/>
        <v/>
      </c>
      <c r="BE32" s="28" t="str">
        <f t="shared" si="20"/>
        <v/>
      </c>
      <c r="BF32" s="28" t="str">
        <f t="shared" si="21"/>
        <v/>
      </c>
    </row>
    <row r="33" spans="1:58" x14ac:dyDescent="0.25">
      <c r="A33" s="1">
        <f t="shared" si="22"/>
        <v>9</v>
      </c>
      <c r="B33" s="34"/>
      <c r="C33" s="34"/>
      <c r="D33" s="34" t="str">
        <f t="shared" si="4"/>
        <v/>
      </c>
      <c r="E33" s="27"/>
      <c r="F33" s="35"/>
      <c r="G33" s="34" t="str">
        <f t="shared" si="5"/>
        <v/>
      </c>
      <c r="H33" s="27"/>
      <c r="I33" s="27">
        <f>IF(E33="w",MAX(I$25:I32)+1,0)</f>
        <v>0</v>
      </c>
      <c r="J33" s="27">
        <f>IF(E33="m",MAX(J$25:J32)+1,0)</f>
        <v>0</v>
      </c>
      <c r="K33" s="27" t="str">
        <f t="shared" si="6"/>
        <v/>
      </c>
      <c r="L33" s="27"/>
      <c r="M33" s="25"/>
      <c r="N33" s="25"/>
      <c r="O33" s="27"/>
      <c r="P33" s="25"/>
      <c r="Q33" s="27"/>
      <c r="R33" s="27"/>
      <c r="S33" s="27"/>
      <c r="T33" s="15"/>
      <c r="U33" s="28">
        <f t="shared" si="23"/>
        <v>9</v>
      </c>
      <c r="V33" s="7" t="str">
        <f t="shared" si="1"/>
        <v/>
      </c>
      <c r="W33" s="29" t="str">
        <f t="shared" si="2"/>
        <v/>
      </c>
      <c r="Y33" s="28">
        <f t="shared" si="24"/>
        <v>9</v>
      </c>
      <c r="Z33" s="7" t="str">
        <f t="shared" si="3"/>
        <v/>
      </c>
      <c r="AA33" s="7" t="str">
        <f t="shared" si="3"/>
        <v/>
      </c>
      <c r="AB33" s="7" t="str">
        <f t="shared" si="3"/>
        <v/>
      </c>
      <c r="AC33" s="7" t="str">
        <f t="shared" si="3"/>
        <v/>
      </c>
      <c r="AD33" s="7" t="str">
        <f t="shared" si="3"/>
        <v/>
      </c>
      <c r="AE33" s="28" t="s">
        <v>16</v>
      </c>
      <c r="AF33" s="28" t="str">
        <f ca="1">CONCATENATE("Jahrgang ",YEAR(F$1)-12,"/",YEAR(F$1)-11)</f>
        <v>Jahrgang 2007/2008</v>
      </c>
      <c r="AG33" s="23" t="s">
        <v>23</v>
      </c>
      <c r="AH33" s="30">
        <v>3</v>
      </c>
      <c r="AI33" s="30" t="s">
        <v>15</v>
      </c>
      <c r="AJ33" s="31">
        <f ca="1">YEAR(F$1)-10</f>
        <v>2009</v>
      </c>
      <c r="AM33" s="28">
        <f t="shared" si="25"/>
        <v>0</v>
      </c>
      <c r="AN33" s="28" t="str">
        <f t="shared" si="7"/>
        <v/>
      </c>
      <c r="AO33" s="28" t="str">
        <f t="shared" si="8"/>
        <v/>
      </c>
      <c r="AP33" s="28" t="str">
        <f t="shared" si="9"/>
        <v/>
      </c>
      <c r="AQ33" s="28" t="str">
        <f t="shared" si="10"/>
        <v/>
      </c>
      <c r="AR33" s="28" t="str">
        <f t="shared" si="11"/>
        <v/>
      </c>
      <c r="AT33" s="28">
        <f t="shared" si="26"/>
        <v>0</v>
      </c>
      <c r="AU33" s="28" t="str">
        <f t="shared" si="12"/>
        <v/>
      </c>
      <c r="AV33" s="28" t="str">
        <f t="shared" si="13"/>
        <v/>
      </c>
      <c r="AW33" s="28" t="str">
        <f t="shared" si="14"/>
        <v/>
      </c>
      <c r="AX33" s="28" t="str">
        <f t="shared" si="15"/>
        <v/>
      </c>
      <c r="AY33" s="28" t="str">
        <f t="shared" si="16"/>
        <v/>
      </c>
      <c r="BA33" s="28">
        <f t="shared" si="27"/>
        <v>0</v>
      </c>
      <c r="BB33" s="28" t="str">
        <f t="shared" si="17"/>
        <v/>
      </c>
      <c r="BC33" s="28" t="str">
        <f t="shared" si="18"/>
        <v/>
      </c>
      <c r="BD33" s="28" t="str">
        <f t="shared" si="19"/>
        <v/>
      </c>
      <c r="BE33" s="28" t="str">
        <f t="shared" si="20"/>
        <v/>
      </c>
      <c r="BF33" s="28" t="str">
        <f t="shared" si="21"/>
        <v/>
      </c>
    </row>
    <row r="34" spans="1:58" x14ac:dyDescent="0.25">
      <c r="A34" s="1">
        <f t="shared" si="22"/>
        <v>10</v>
      </c>
      <c r="B34" s="34"/>
      <c r="C34" s="34"/>
      <c r="D34" s="34" t="str">
        <f t="shared" si="4"/>
        <v/>
      </c>
      <c r="E34" s="27"/>
      <c r="F34" s="35"/>
      <c r="G34" s="34" t="str">
        <f t="shared" si="5"/>
        <v/>
      </c>
      <c r="H34" s="27"/>
      <c r="I34" s="27">
        <f>IF(E34="w",MAX(I$25:I33)+1,0)</f>
        <v>0</v>
      </c>
      <c r="J34" s="27">
        <f>IF(E34="m",MAX(J$25:J33)+1,0)</f>
        <v>0</v>
      </c>
      <c r="K34" s="27" t="str">
        <f t="shared" si="6"/>
        <v/>
      </c>
      <c r="L34" s="27"/>
      <c r="M34" s="25"/>
      <c r="N34" s="25"/>
      <c r="O34" s="27"/>
      <c r="P34" s="25"/>
      <c r="Q34" s="27"/>
      <c r="R34" s="27"/>
      <c r="S34" s="27"/>
      <c r="T34" s="15"/>
      <c r="U34" s="28">
        <f t="shared" si="23"/>
        <v>10</v>
      </c>
      <c r="V34" s="7" t="str">
        <f t="shared" si="1"/>
        <v/>
      </c>
      <c r="W34" s="29" t="str">
        <f t="shared" si="2"/>
        <v/>
      </c>
      <c r="Y34" s="28">
        <f t="shared" si="24"/>
        <v>10</v>
      </c>
      <c r="Z34" s="7" t="str">
        <f t="shared" si="3"/>
        <v/>
      </c>
      <c r="AA34" s="7" t="str">
        <f t="shared" si="3"/>
        <v/>
      </c>
      <c r="AB34" s="7" t="str">
        <f t="shared" si="3"/>
        <v/>
      </c>
      <c r="AC34" s="7" t="str">
        <f t="shared" si="3"/>
        <v/>
      </c>
      <c r="AD34" s="7" t="str">
        <f t="shared" si="3"/>
        <v/>
      </c>
      <c r="AE34" s="28" t="s">
        <v>15</v>
      </c>
      <c r="AF34" s="28" t="str">
        <f ca="1">CONCATENATE("Jahrgang ",YEAR(F1)-10," und jünger")</f>
        <v>Jahrgang 2009 und jünger</v>
      </c>
      <c r="AG34" s="23" t="s">
        <v>14</v>
      </c>
      <c r="AH34" s="30">
        <v>2</v>
      </c>
      <c r="AM34" s="28">
        <f t="shared" si="25"/>
        <v>0</v>
      </c>
      <c r="AN34" s="28" t="str">
        <f t="shared" si="7"/>
        <v/>
      </c>
      <c r="AO34" s="28" t="str">
        <f t="shared" si="8"/>
        <v/>
      </c>
      <c r="AP34" s="28" t="str">
        <f t="shared" si="9"/>
        <v/>
      </c>
      <c r="AQ34" s="28" t="str">
        <f t="shared" si="10"/>
        <v/>
      </c>
      <c r="AR34" s="28" t="str">
        <f t="shared" si="11"/>
        <v/>
      </c>
      <c r="AT34" s="28">
        <f t="shared" si="26"/>
        <v>0</v>
      </c>
      <c r="AU34" s="28" t="str">
        <f t="shared" si="12"/>
        <v/>
      </c>
      <c r="AV34" s="28" t="str">
        <f t="shared" si="13"/>
        <v/>
      </c>
      <c r="AW34" s="28" t="str">
        <f t="shared" si="14"/>
        <v/>
      </c>
      <c r="AX34" s="28" t="str">
        <f t="shared" si="15"/>
        <v/>
      </c>
      <c r="AY34" s="28" t="str">
        <f t="shared" si="16"/>
        <v/>
      </c>
      <c r="BA34" s="28">
        <f t="shared" si="27"/>
        <v>0</v>
      </c>
      <c r="BB34" s="28" t="str">
        <f t="shared" si="17"/>
        <v/>
      </c>
      <c r="BC34" s="28" t="str">
        <f t="shared" si="18"/>
        <v/>
      </c>
      <c r="BD34" s="28" t="str">
        <f t="shared" si="19"/>
        <v/>
      </c>
      <c r="BE34" s="28" t="str">
        <f t="shared" si="20"/>
        <v/>
      </c>
      <c r="BF34" s="28" t="str">
        <f t="shared" si="21"/>
        <v/>
      </c>
    </row>
    <row r="35" spans="1:58" x14ac:dyDescent="0.25">
      <c r="A35" s="1">
        <f t="shared" si="22"/>
        <v>11</v>
      </c>
      <c r="B35" s="34"/>
      <c r="C35" s="34"/>
      <c r="D35" s="34" t="str">
        <f t="shared" si="4"/>
        <v/>
      </c>
      <c r="E35" s="27"/>
      <c r="F35" s="35"/>
      <c r="G35" s="34" t="str">
        <f t="shared" si="5"/>
        <v/>
      </c>
      <c r="H35" s="27"/>
      <c r="I35" s="27">
        <f>IF(E35="w",MAX(I$25:I34)+1,0)</f>
        <v>0</v>
      </c>
      <c r="J35" s="27">
        <f>IF(E35="m",MAX(J$25:J34)+1,0)</f>
        <v>0</v>
      </c>
      <c r="K35" s="27" t="str">
        <f t="shared" si="6"/>
        <v/>
      </c>
      <c r="L35" s="27"/>
      <c r="M35" s="25"/>
      <c r="N35" s="25"/>
      <c r="O35" s="27"/>
      <c r="P35" s="25"/>
      <c r="Q35" s="27"/>
      <c r="R35" s="27"/>
      <c r="S35" s="27"/>
      <c r="T35" s="15"/>
      <c r="U35" s="28">
        <f>U34+1</f>
        <v>11</v>
      </c>
      <c r="V35" s="7" t="str">
        <f t="shared" si="1"/>
        <v/>
      </c>
      <c r="W35" s="29" t="str">
        <f t="shared" si="2"/>
        <v/>
      </c>
      <c r="AG35" s="23" t="s">
        <v>24</v>
      </c>
      <c r="AH35" s="30">
        <v>1</v>
      </c>
      <c r="AM35" s="28">
        <f t="shared" si="25"/>
        <v>0</v>
      </c>
      <c r="AN35" s="28" t="str">
        <f t="shared" si="7"/>
        <v/>
      </c>
      <c r="AO35" s="28" t="str">
        <f t="shared" si="8"/>
        <v/>
      </c>
      <c r="AP35" s="28" t="str">
        <f t="shared" si="9"/>
        <v/>
      </c>
      <c r="AQ35" s="28" t="str">
        <f t="shared" si="10"/>
        <v/>
      </c>
      <c r="AR35" s="28" t="str">
        <f t="shared" si="11"/>
        <v/>
      </c>
      <c r="AT35" s="28">
        <f t="shared" si="26"/>
        <v>0</v>
      </c>
      <c r="AU35" s="28" t="str">
        <f t="shared" si="12"/>
        <v/>
      </c>
      <c r="AV35" s="28" t="str">
        <f t="shared" si="13"/>
        <v/>
      </c>
      <c r="AW35" s="28" t="str">
        <f t="shared" si="14"/>
        <v/>
      </c>
      <c r="AX35" s="28" t="str">
        <f t="shared" si="15"/>
        <v/>
      </c>
      <c r="AY35" s="28" t="str">
        <f t="shared" si="16"/>
        <v/>
      </c>
      <c r="BA35" s="28">
        <f t="shared" si="27"/>
        <v>0</v>
      </c>
      <c r="BB35" s="28" t="str">
        <f t="shared" si="17"/>
        <v/>
      </c>
      <c r="BC35" s="28" t="str">
        <f t="shared" si="18"/>
        <v/>
      </c>
      <c r="BD35" s="28" t="str">
        <f t="shared" si="19"/>
        <v/>
      </c>
      <c r="BE35" s="28" t="str">
        <f t="shared" si="20"/>
        <v/>
      </c>
      <c r="BF35" s="28" t="str">
        <f t="shared" si="21"/>
        <v/>
      </c>
    </row>
    <row r="36" spans="1:58" x14ac:dyDescent="0.25">
      <c r="A36" s="1">
        <f t="shared" si="22"/>
        <v>12</v>
      </c>
      <c r="B36" s="34"/>
      <c r="C36" s="34"/>
      <c r="D36" s="34" t="str">
        <f t="shared" si="4"/>
        <v/>
      </c>
      <c r="E36" s="27"/>
      <c r="F36" s="35"/>
      <c r="G36" s="34" t="str">
        <f t="shared" si="5"/>
        <v/>
      </c>
      <c r="H36" s="27"/>
      <c r="I36" s="27">
        <f>IF(E36="w",MAX(I$25:I35)+1,0)</f>
        <v>0</v>
      </c>
      <c r="J36" s="27">
        <f>IF(E36="m",MAX(J$25:J35)+1,0)</f>
        <v>0</v>
      </c>
      <c r="K36" s="27" t="str">
        <f t="shared" si="6"/>
        <v/>
      </c>
      <c r="L36" s="27"/>
      <c r="M36" s="25"/>
      <c r="N36" s="25"/>
      <c r="O36" s="27"/>
      <c r="P36" s="25"/>
      <c r="Q36" s="27"/>
      <c r="R36" s="27"/>
      <c r="S36" s="27"/>
      <c r="T36" s="15"/>
      <c r="U36" s="28">
        <f>U35+1</f>
        <v>12</v>
      </c>
      <c r="V36" s="7" t="str">
        <f t="shared" si="1"/>
        <v/>
      </c>
      <c r="W36" s="29" t="str">
        <f t="shared" si="2"/>
        <v/>
      </c>
      <c r="Y36" s="1" t="s">
        <v>32</v>
      </c>
      <c r="Z36" s="77" t="s">
        <v>47</v>
      </c>
      <c r="AA36" s="77"/>
      <c r="AB36" s="2" t="s">
        <v>49</v>
      </c>
      <c r="AC36" s="2" t="s">
        <v>49</v>
      </c>
      <c r="AD36" s="1" t="s">
        <v>37</v>
      </c>
      <c r="AM36" s="28">
        <f t="shared" si="25"/>
        <v>0</v>
      </c>
      <c r="AN36" s="28" t="str">
        <f t="shared" si="7"/>
        <v/>
      </c>
      <c r="AO36" s="28" t="str">
        <f t="shared" si="8"/>
        <v/>
      </c>
      <c r="AP36" s="28" t="str">
        <f t="shared" si="9"/>
        <v/>
      </c>
      <c r="AQ36" s="28" t="str">
        <f t="shared" si="10"/>
        <v/>
      </c>
      <c r="AR36" s="28" t="str">
        <f t="shared" si="11"/>
        <v/>
      </c>
      <c r="AT36" s="28">
        <f t="shared" si="26"/>
        <v>0</v>
      </c>
      <c r="AU36" s="28" t="str">
        <f t="shared" si="12"/>
        <v/>
      </c>
      <c r="AV36" s="28" t="str">
        <f t="shared" si="13"/>
        <v/>
      </c>
      <c r="AW36" s="28" t="str">
        <f t="shared" si="14"/>
        <v/>
      </c>
      <c r="AX36" s="28" t="str">
        <f t="shared" si="15"/>
        <v/>
      </c>
      <c r="AY36" s="28" t="str">
        <f t="shared" si="16"/>
        <v/>
      </c>
      <c r="BA36" s="28">
        <f t="shared" si="27"/>
        <v>0</v>
      </c>
      <c r="BB36" s="28" t="str">
        <f t="shared" si="17"/>
        <v/>
      </c>
      <c r="BC36" s="28" t="str">
        <f t="shared" si="18"/>
        <v/>
      </c>
      <c r="BD36" s="28" t="str">
        <f t="shared" si="19"/>
        <v/>
      </c>
      <c r="BE36" s="28" t="str">
        <f t="shared" si="20"/>
        <v/>
      </c>
      <c r="BF36" s="28" t="str">
        <f t="shared" si="21"/>
        <v/>
      </c>
    </row>
    <row r="37" spans="1:58" x14ac:dyDescent="0.25">
      <c r="A37" s="1">
        <f t="shared" si="22"/>
        <v>13</v>
      </c>
      <c r="B37" s="34"/>
      <c r="C37" s="34"/>
      <c r="D37" s="34" t="str">
        <f t="shared" si="4"/>
        <v/>
      </c>
      <c r="E37" s="27"/>
      <c r="F37" s="35"/>
      <c r="G37" s="34" t="str">
        <f t="shared" si="5"/>
        <v/>
      </c>
      <c r="H37" s="27"/>
      <c r="I37" s="27">
        <f>IF(E37="w",MAX(I$25:I36)+1,0)</f>
        <v>0</v>
      </c>
      <c r="J37" s="27">
        <f>IF(E37="m",MAX(J$25:J36)+1,0)</f>
        <v>0</v>
      </c>
      <c r="K37" s="27" t="str">
        <f t="shared" si="6"/>
        <v/>
      </c>
      <c r="L37" s="27"/>
      <c r="M37" s="25"/>
      <c r="N37" s="25"/>
      <c r="O37" s="27"/>
      <c r="P37" s="25"/>
      <c r="Q37" s="27"/>
      <c r="R37" s="27"/>
      <c r="S37" s="27"/>
      <c r="T37" s="15"/>
      <c r="U37" s="28">
        <f>U36+1</f>
        <v>13</v>
      </c>
      <c r="V37" s="7" t="str">
        <f t="shared" si="1"/>
        <v/>
      </c>
      <c r="W37" s="29" t="str">
        <f t="shared" si="2"/>
        <v/>
      </c>
      <c r="Y37" s="28">
        <v>1</v>
      </c>
      <c r="Z37" s="7" t="str">
        <f t="shared" ref="Z37:AD46" si="28">IF(MAX($AM$25:$AM$42)&gt;=$Y37,VLOOKUP($Y37,Herrendoppel,Z$1,FALSE),"")</f>
        <v/>
      </c>
      <c r="AA37" s="7" t="str">
        <f t="shared" si="28"/>
        <v/>
      </c>
      <c r="AB37" s="7" t="str">
        <f t="shared" si="28"/>
        <v/>
      </c>
      <c r="AC37" s="7" t="str">
        <f t="shared" si="28"/>
        <v/>
      </c>
      <c r="AD37" s="7" t="str">
        <f t="shared" si="28"/>
        <v/>
      </c>
      <c r="AM37" s="28">
        <f t="shared" si="25"/>
        <v>0</v>
      </c>
      <c r="AN37" s="28" t="str">
        <f t="shared" si="7"/>
        <v/>
      </c>
      <c r="AO37" s="28" t="str">
        <f t="shared" si="8"/>
        <v/>
      </c>
      <c r="AP37" s="28" t="str">
        <f t="shared" si="9"/>
        <v/>
      </c>
      <c r="AQ37" s="28" t="str">
        <f t="shared" si="10"/>
        <v/>
      </c>
      <c r="AR37" s="28" t="str">
        <f t="shared" si="11"/>
        <v/>
      </c>
      <c r="AT37" s="28">
        <f t="shared" si="26"/>
        <v>0</v>
      </c>
      <c r="AU37" s="28" t="str">
        <f t="shared" si="12"/>
        <v/>
      </c>
      <c r="AV37" s="28" t="str">
        <f t="shared" si="13"/>
        <v/>
      </c>
      <c r="AW37" s="28" t="str">
        <f t="shared" si="14"/>
        <v/>
      </c>
      <c r="AX37" s="28" t="str">
        <f t="shared" si="15"/>
        <v/>
      </c>
      <c r="AY37" s="28" t="str">
        <f t="shared" si="16"/>
        <v/>
      </c>
      <c r="BA37" s="28">
        <f t="shared" si="27"/>
        <v>0</v>
      </c>
      <c r="BB37" s="28" t="str">
        <f t="shared" si="17"/>
        <v/>
      </c>
      <c r="BC37" s="28" t="str">
        <f t="shared" si="18"/>
        <v/>
      </c>
      <c r="BD37" s="28" t="str">
        <f t="shared" si="19"/>
        <v/>
      </c>
      <c r="BE37" s="28" t="str">
        <f t="shared" si="20"/>
        <v/>
      </c>
      <c r="BF37" s="28" t="str">
        <f t="shared" si="21"/>
        <v/>
      </c>
    </row>
    <row r="38" spans="1:58" x14ac:dyDescent="0.25">
      <c r="A38" s="1">
        <f t="shared" si="22"/>
        <v>14</v>
      </c>
      <c r="B38" s="34"/>
      <c r="C38" s="34"/>
      <c r="D38" s="34" t="str">
        <f t="shared" si="4"/>
        <v/>
      </c>
      <c r="E38" s="27"/>
      <c r="F38" s="35"/>
      <c r="G38" s="34" t="str">
        <f t="shared" si="5"/>
        <v/>
      </c>
      <c r="H38" s="27"/>
      <c r="I38" s="27">
        <f>IF(E38="w",MAX(I$25:I37)+1,0)</f>
        <v>0</v>
      </c>
      <c r="J38" s="27">
        <f>IF(E38="m",MAX(J$25:J37)+1,0)</f>
        <v>0</v>
      </c>
      <c r="K38" s="27" t="str">
        <f t="shared" si="6"/>
        <v/>
      </c>
      <c r="L38" s="27"/>
      <c r="M38" s="25"/>
      <c r="N38" s="25"/>
      <c r="O38" s="27"/>
      <c r="P38" s="25"/>
      <c r="Q38" s="27"/>
      <c r="R38" s="27"/>
      <c r="S38" s="27"/>
      <c r="T38" s="15"/>
      <c r="U38" s="28">
        <f>U37+1</f>
        <v>14</v>
      </c>
      <c r="V38" s="7" t="str">
        <f t="shared" si="1"/>
        <v/>
      </c>
      <c r="W38" s="29" t="str">
        <f t="shared" si="2"/>
        <v/>
      </c>
      <c r="X38" s="13"/>
      <c r="Y38" s="28">
        <f>Y37+1</f>
        <v>2</v>
      </c>
      <c r="Z38" s="7" t="str">
        <f t="shared" si="28"/>
        <v/>
      </c>
      <c r="AA38" s="7" t="str">
        <f t="shared" si="28"/>
        <v/>
      </c>
      <c r="AB38" s="7" t="str">
        <f t="shared" si="28"/>
        <v/>
      </c>
      <c r="AC38" s="7" t="str">
        <f t="shared" si="28"/>
        <v/>
      </c>
      <c r="AD38" s="7" t="str">
        <f t="shared" si="28"/>
        <v/>
      </c>
      <c r="AE38" s="38"/>
      <c r="AF38" s="32"/>
      <c r="AM38" s="28">
        <f t="shared" si="25"/>
        <v>0</v>
      </c>
      <c r="AN38" s="28" t="str">
        <f t="shared" si="7"/>
        <v/>
      </c>
      <c r="AO38" s="28" t="str">
        <f t="shared" si="8"/>
        <v/>
      </c>
      <c r="AP38" s="28" t="str">
        <f t="shared" si="9"/>
        <v/>
      </c>
      <c r="AQ38" s="28" t="str">
        <f t="shared" si="10"/>
        <v/>
      </c>
      <c r="AR38" s="28" t="str">
        <f t="shared" si="11"/>
        <v/>
      </c>
      <c r="AT38" s="28">
        <f t="shared" si="26"/>
        <v>0</v>
      </c>
      <c r="AU38" s="28" t="str">
        <f t="shared" si="12"/>
        <v/>
      </c>
      <c r="AV38" s="28" t="str">
        <f t="shared" si="13"/>
        <v/>
      </c>
      <c r="AW38" s="28" t="str">
        <f t="shared" si="14"/>
        <v/>
      </c>
      <c r="AX38" s="28" t="str">
        <f t="shared" si="15"/>
        <v/>
      </c>
      <c r="AY38" s="28" t="str">
        <f t="shared" si="16"/>
        <v/>
      </c>
      <c r="BA38" s="28">
        <f t="shared" si="27"/>
        <v>0</v>
      </c>
      <c r="BB38" s="28" t="str">
        <f t="shared" si="17"/>
        <v/>
      </c>
      <c r="BC38" s="28" t="str">
        <f t="shared" si="18"/>
        <v/>
      </c>
      <c r="BD38" s="28" t="str">
        <f t="shared" si="19"/>
        <v/>
      </c>
      <c r="BE38" s="28" t="str">
        <f t="shared" si="20"/>
        <v/>
      </c>
      <c r="BF38" s="28" t="str">
        <f t="shared" si="21"/>
        <v/>
      </c>
    </row>
    <row r="39" spans="1:58" x14ac:dyDescent="0.25">
      <c r="A39" s="1">
        <f t="shared" si="22"/>
        <v>15</v>
      </c>
      <c r="B39" s="34"/>
      <c r="C39" s="34"/>
      <c r="D39" s="34" t="str">
        <f t="shared" si="4"/>
        <v/>
      </c>
      <c r="E39" s="27"/>
      <c r="F39" s="35"/>
      <c r="G39" s="34" t="str">
        <f t="shared" si="5"/>
        <v/>
      </c>
      <c r="H39" s="27"/>
      <c r="I39" s="27">
        <f>IF(E39="w",MAX(I$25:I38)+1,0)</f>
        <v>0</v>
      </c>
      <c r="J39" s="27">
        <f>IF(E39="m",MAX(J$25:J38)+1,0)</f>
        <v>0</v>
      </c>
      <c r="K39" s="27" t="str">
        <f t="shared" si="6"/>
        <v/>
      </c>
      <c r="L39" s="27"/>
      <c r="M39" s="25"/>
      <c r="N39" s="25"/>
      <c r="O39" s="27"/>
      <c r="P39" s="25"/>
      <c r="Q39" s="27"/>
      <c r="R39" s="27"/>
      <c r="S39" s="27"/>
      <c r="T39" s="15"/>
      <c r="U39" s="28">
        <f>U38+1</f>
        <v>15</v>
      </c>
      <c r="V39" s="7" t="str">
        <f t="shared" si="1"/>
        <v/>
      </c>
      <c r="W39" s="29" t="str">
        <f t="shared" si="2"/>
        <v/>
      </c>
      <c r="X39" s="32"/>
      <c r="Y39" s="28">
        <f t="shared" ref="Y39:Y46" si="29">Y38+1</f>
        <v>3</v>
      </c>
      <c r="Z39" s="7" t="str">
        <f t="shared" si="28"/>
        <v/>
      </c>
      <c r="AA39" s="7" t="str">
        <f t="shared" si="28"/>
        <v/>
      </c>
      <c r="AB39" s="7" t="str">
        <f t="shared" si="28"/>
        <v/>
      </c>
      <c r="AC39" s="7" t="str">
        <f t="shared" si="28"/>
        <v/>
      </c>
      <c r="AD39" s="7" t="str">
        <f t="shared" si="28"/>
        <v/>
      </c>
      <c r="AE39" s="33"/>
      <c r="AM39" s="28">
        <f t="shared" si="25"/>
        <v>0</v>
      </c>
      <c r="AN39" s="28" t="str">
        <f t="shared" si="7"/>
        <v/>
      </c>
      <c r="AO39" s="28" t="str">
        <f t="shared" si="8"/>
        <v/>
      </c>
      <c r="AP39" s="28" t="str">
        <f t="shared" si="9"/>
        <v/>
      </c>
      <c r="AQ39" s="28" t="str">
        <f t="shared" si="10"/>
        <v/>
      </c>
      <c r="AR39" s="28" t="str">
        <f t="shared" si="11"/>
        <v/>
      </c>
      <c r="AT39" s="28">
        <f t="shared" si="26"/>
        <v>0</v>
      </c>
      <c r="AU39" s="28" t="str">
        <f t="shared" si="12"/>
        <v/>
      </c>
      <c r="AV39" s="28" t="str">
        <f t="shared" si="13"/>
        <v/>
      </c>
      <c r="AW39" s="28" t="str">
        <f t="shared" si="14"/>
        <v/>
      </c>
      <c r="AX39" s="28" t="str">
        <f t="shared" si="15"/>
        <v/>
      </c>
      <c r="AY39" s="28" t="str">
        <f t="shared" si="16"/>
        <v/>
      </c>
      <c r="BA39" s="28">
        <f t="shared" si="27"/>
        <v>0</v>
      </c>
      <c r="BB39" s="28" t="str">
        <f t="shared" si="17"/>
        <v/>
      </c>
      <c r="BC39" s="28" t="str">
        <f t="shared" si="18"/>
        <v/>
      </c>
      <c r="BD39" s="28" t="str">
        <f t="shared" si="19"/>
        <v/>
      </c>
      <c r="BE39" s="28" t="str">
        <f t="shared" si="20"/>
        <v/>
      </c>
      <c r="BF39" s="28" t="str">
        <f t="shared" si="21"/>
        <v/>
      </c>
    </row>
    <row r="40" spans="1:58" x14ac:dyDescent="0.25">
      <c r="A40" s="1">
        <f t="shared" si="22"/>
        <v>16</v>
      </c>
      <c r="B40" s="34"/>
      <c r="C40" s="34"/>
      <c r="D40" s="34" t="str">
        <f t="shared" si="4"/>
        <v/>
      </c>
      <c r="E40" s="27"/>
      <c r="F40" s="35"/>
      <c r="G40" s="34" t="str">
        <f t="shared" si="5"/>
        <v/>
      </c>
      <c r="H40" s="27"/>
      <c r="I40" s="27">
        <f>IF(E40="w",MAX(I$25:I39)+1,0)</f>
        <v>0</v>
      </c>
      <c r="J40" s="27">
        <f>IF(E40="m",MAX(J$25:J39)+1,0)</f>
        <v>0</v>
      </c>
      <c r="K40" s="27" t="str">
        <f t="shared" si="6"/>
        <v/>
      </c>
      <c r="L40" s="27"/>
      <c r="M40" s="25"/>
      <c r="N40" s="25"/>
      <c r="O40" s="27"/>
      <c r="P40" s="25"/>
      <c r="Q40" s="27"/>
      <c r="R40" s="27"/>
      <c r="S40" s="27"/>
      <c r="T40" s="15"/>
      <c r="X40" s="32"/>
      <c r="Y40" s="28">
        <f t="shared" si="29"/>
        <v>4</v>
      </c>
      <c r="Z40" s="7" t="str">
        <f t="shared" si="28"/>
        <v/>
      </c>
      <c r="AA40" s="7" t="str">
        <f t="shared" si="28"/>
        <v/>
      </c>
      <c r="AB40" s="7" t="str">
        <f t="shared" si="28"/>
        <v/>
      </c>
      <c r="AC40" s="7" t="str">
        <f t="shared" si="28"/>
        <v/>
      </c>
      <c r="AD40" s="7" t="str">
        <f t="shared" si="28"/>
        <v/>
      </c>
      <c r="AE40" s="33"/>
      <c r="AM40" s="28">
        <f t="shared" si="25"/>
        <v>0</v>
      </c>
      <c r="AN40" s="28" t="str">
        <f t="shared" si="7"/>
        <v/>
      </c>
      <c r="AO40" s="28" t="str">
        <f t="shared" si="8"/>
        <v/>
      </c>
      <c r="AP40" s="28" t="str">
        <f t="shared" si="9"/>
        <v/>
      </c>
      <c r="AQ40" s="28" t="str">
        <f t="shared" si="10"/>
        <v/>
      </c>
      <c r="AR40" s="28" t="str">
        <f t="shared" si="11"/>
        <v/>
      </c>
      <c r="AT40" s="28">
        <f t="shared" si="26"/>
        <v>0</v>
      </c>
      <c r="AU40" s="28" t="str">
        <f t="shared" si="12"/>
        <v/>
      </c>
      <c r="AV40" s="28" t="str">
        <f t="shared" si="13"/>
        <v/>
      </c>
      <c r="AW40" s="28" t="str">
        <f t="shared" si="14"/>
        <v/>
      </c>
      <c r="AX40" s="28" t="str">
        <f t="shared" si="15"/>
        <v/>
      </c>
      <c r="AY40" s="28" t="str">
        <f t="shared" si="16"/>
        <v/>
      </c>
      <c r="BA40" s="28">
        <f t="shared" si="27"/>
        <v>0</v>
      </c>
      <c r="BB40" s="28" t="str">
        <f t="shared" si="17"/>
        <v/>
      </c>
      <c r="BC40" s="28" t="str">
        <f t="shared" si="18"/>
        <v/>
      </c>
      <c r="BD40" s="28" t="str">
        <f t="shared" si="19"/>
        <v/>
      </c>
      <c r="BE40" s="28" t="str">
        <f t="shared" si="20"/>
        <v/>
      </c>
      <c r="BF40" s="28" t="str">
        <f t="shared" si="21"/>
        <v/>
      </c>
    </row>
    <row r="41" spans="1:58" x14ac:dyDescent="0.25">
      <c r="A41" s="1">
        <f t="shared" si="22"/>
        <v>17</v>
      </c>
      <c r="B41" s="34"/>
      <c r="C41" s="34"/>
      <c r="D41" s="34" t="str">
        <f t="shared" si="4"/>
        <v/>
      </c>
      <c r="E41" s="27"/>
      <c r="F41" s="35"/>
      <c r="G41" s="34" t="str">
        <f t="shared" si="5"/>
        <v/>
      </c>
      <c r="H41" s="27"/>
      <c r="I41" s="27">
        <f>IF(E41="w",MAX(I$25:I40)+1,0)</f>
        <v>0</v>
      </c>
      <c r="J41" s="27">
        <f>IF(E41="m",MAX(J$25:J40)+1,0)</f>
        <v>0</v>
      </c>
      <c r="K41" s="27" t="str">
        <f t="shared" si="6"/>
        <v/>
      </c>
      <c r="L41" s="27"/>
      <c r="M41" s="25"/>
      <c r="N41" s="25"/>
      <c r="O41" s="27"/>
      <c r="P41" s="25"/>
      <c r="Q41" s="27"/>
      <c r="R41" s="27"/>
      <c r="S41" s="27"/>
      <c r="T41" s="15"/>
      <c r="X41" s="32"/>
      <c r="Y41" s="28">
        <f t="shared" si="29"/>
        <v>5</v>
      </c>
      <c r="Z41" s="7" t="str">
        <f t="shared" si="28"/>
        <v/>
      </c>
      <c r="AA41" s="7" t="str">
        <f t="shared" si="28"/>
        <v/>
      </c>
      <c r="AB41" s="7" t="str">
        <f t="shared" si="28"/>
        <v/>
      </c>
      <c r="AC41" s="7" t="str">
        <f t="shared" si="28"/>
        <v/>
      </c>
      <c r="AD41" s="7" t="str">
        <f t="shared" si="28"/>
        <v/>
      </c>
      <c r="AE41" s="33"/>
      <c r="AM41" s="28">
        <f t="shared" si="25"/>
        <v>0</v>
      </c>
      <c r="AN41" s="28" t="str">
        <f t="shared" si="7"/>
        <v/>
      </c>
      <c r="AO41" s="28" t="str">
        <f t="shared" si="8"/>
        <v/>
      </c>
      <c r="AP41" s="28" t="str">
        <f t="shared" si="9"/>
        <v/>
      </c>
      <c r="AQ41" s="28" t="str">
        <f t="shared" si="10"/>
        <v/>
      </c>
      <c r="AR41" s="28" t="str">
        <f t="shared" si="11"/>
        <v/>
      </c>
      <c r="AT41" s="28">
        <f t="shared" si="26"/>
        <v>0</v>
      </c>
      <c r="AU41" s="28" t="str">
        <f t="shared" si="12"/>
        <v/>
      </c>
      <c r="AV41" s="28" t="str">
        <f t="shared" si="13"/>
        <v/>
      </c>
      <c r="AW41" s="28" t="str">
        <f t="shared" si="14"/>
        <v/>
      </c>
      <c r="AX41" s="28" t="str">
        <f t="shared" si="15"/>
        <v/>
      </c>
      <c r="AY41" s="28" t="str">
        <f t="shared" si="16"/>
        <v/>
      </c>
      <c r="BA41" s="28">
        <f t="shared" si="27"/>
        <v>0</v>
      </c>
      <c r="BB41" s="28" t="str">
        <f t="shared" si="17"/>
        <v/>
      </c>
      <c r="BC41" s="28" t="str">
        <f t="shared" si="18"/>
        <v/>
      </c>
      <c r="BD41" s="28" t="str">
        <f t="shared" si="19"/>
        <v/>
      </c>
      <c r="BE41" s="28" t="str">
        <f t="shared" si="20"/>
        <v/>
      </c>
      <c r="BF41" s="28" t="str">
        <f t="shared" si="21"/>
        <v/>
      </c>
    </row>
    <row r="42" spans="1:58" x14ac:dyDescent="0.25">
      <c r="A42" s="1">
        <f t="shared" si="22"/>
        <v>18</v>
      </c>
      <c r="B42" s="34"/>
      <c r="C42" s="34"/>
      <c r="D42" s="34" t="str">
        <f t="shared" si="4"/>
        <v/>
      </c>
      <c r="E42" s="27"/>
      <c r="F42" s="35"/>
      <c r="G42" s="34" t="str">
        <f t="shared" si="5"/>
        <v/>
      </c>
      <c r="H42" s="27"/>
      <c r="I42" s="27">
        <f>IF(E42="w",MAX(I$25:I41)+1,0)</f>
        <v>0</v>
      </c>
      <c r="J42" s="27">
        <f>IF(E42="m",MAX(J$25:J41)+1,0)</f>
        <v>0</v>
      </c>
      <c r="K42" s="27" t="str">
        <f t="shared" si="6"/>
        <v/>
      </c>
      <c r="L42" s="27"/>
      <c r="M42" s="25"/>
      <c r="N42" s="25"/>
      <c r="O42" s="27"/>
      <c r="P42" s="25"/>
      <c r="Q42" s="27"/>
      <c r="R42" s="27"/>
      <c r="S42" s="27"/>
      <c r="T42" s="15"/>
      <c r="X42" s="32"/>
      <c r="Y42" s="28">
        <f t="shared" si="29"/>
        <v>6</v>
      </c>
      <c r="Z42" s="7" t="str">
        <f t="shared" si="28"/>
        <v/>
      </c>
      <c r="AA42" s="7" t="str">
        <f t="shared" si="28"/>
        <v/>
      </c>
      <c r="AB42" s="7" t="str">
        <f t="shared" si="28"/>
        <v/>
      </c>
      <c r="AC42" s="7" t="str">
        <f t="shared" si="28"/>
        <v/>
      </c>
      <c r="AD42" s="7" t="str">
        <f t="shared" si="28"/>
        <v/>
      </c>
      <c r="AE42" s="33"/>
      <c r="AM42" s="28">
        <f t="shared" si="25"/>
        <v>0</v>
      </c>
      <c r="AN42" s="28" t="str">
        <f t="shared" si="7"/>
        <v/>
      </c>
      <c r="AO42" s="28" t="str">
        <f t="shared" si="8"/>
        <v/>
      </c>
      <c r="AP42" s="28" t="str">
        <f t="shared" si="9"/>
        <v/>
      </c>
      <c r="AQ42" s="28" t="str">
        <f t="shared" si="10"/>
        <v/>
      </c>
      <c r="AR42" s="28" t="str">
        <f t="shared" si="11"/>
        <v/>
      </c>
      <c r="AT42" s="28">
        <f t="shared" si="26"/>
        <v>0</v>
      </c>
      <c r="AU42" s="28" t="str">
        <f t="shared" si="12"/>
        <v/>
      </c>
      <c r="AV42" s="28" t="str">
        <f t="shared" si="13"/>
        <v/>
      </c>
      <c r="AW42" s="28" t="str">
        <f t="shared" si="14"/>
        <v/>
      </c>
      <c r="AX42" s="28" t="str">
        <f t="shared" si="15"/>
        <v/>
      </c>
      <c r="AY42" s="28" t="str">
        <f t="shared" si="16"/>
        <v/>
      </c>
      <c r="BA42" s="28">
        <f t="shared" si="27"/>
        <v>0</v>
      </c>
      <c r="BB42" s="28" t="str">
        <f t="shared" si="17"/>
        <v/>
      </c>
      <c r="BC42" s="28" t="str">
        <f t="shared" si="18"/>
        <v/>
      </c>
      <c r="BD42" s="28" t="str">
        <f t="shared" si="19"/>
        <v/>
      </c>
      <c r="BE42" s="28" t="str">
        <f t="shared" si="20"/>
        <v/>
      </c>
      <c r="BF42" s="28" t="str">
        <f t="shared" si="21"/>
        <v/>
      </c>
    </row>
    <row r="43" spans="1:58" x14ac:dyDescent="0.25">
      <c r="A43" s="1">
        <f>A42+1</f>
        <v>19</v>
      </c>
      <c r="B43" s="34"/>
      <c r="C43" s="34"/>
      <c r="D43" s="34" t="str">
        <f t="shared" si="4"/>
        <v/>
      </c>
      <c r="E43" s="27"/>
      <c r="F43" s="35"/>
      <c r="G43" s="34" t="str">
        <f t="shared" si="5"/>
        <v/>
      </c>
      <c r="H43" s="27"/>
      <c r="I43" s="27">
        <f>IF(E43="w",MAX(I$25:I42)+1,0)</f>
        <v>0</v>
      </c>
      <c r="J43" s="27">
        <f>IF(E43="m",MAX(J$25:J42)+1,0)</f>
        <v>0</v>
      </c>
      <c r="K43" s="27" t="str">
        <f t="shared" si="6"/>
        <v/>
      </c>
      <c r="L43" s="27"/>
      <c r="M43" s="25"/>
      <c r="N43" s="25"/>
      <c r="O43" s="27"/>
      <c r="P43" s="25"/>
      <c r="Q43" s="27"/>
      <c r="R43" s="27"/>
      <c r="S43" s="27"/>
      <c r="T43" s="15"/>
      <c r="U43" s="1" t="s">
        <v>32</v>
      </c>
      <c r="V43" s="1" t="s">
        <v>40</v>
      </c>
      <c r="W43" s="1" t="s">
        <v>37</v>
      </c>
      <c r="X43" s="32"/>
      <c r="Y43" s="28">
        <f t="shared" si="29"/>
        <v>7</v>
      </c>
      <c r="Z43" s="7" t="str">
        <f t="shared" si="28"/>
        <v/>
      </c>
      <c r="AA43" s="7" t="str">
        <f t="shared" si="28"/>
        <v/>
      </c>
      <c r="AB43" s="7" t="str">
        <f t="shared" si="28"/>
        <v/>
      </c>
      <c r="AC43" s="7" t="str">
        <f t="shared" si="28"/>
        <v/>
      </c>
      <c r="AD43" s="7" t="str">
        <f t="shared" si="28"/>
        <v/>
      </c>
      <c r="AE43" s="33"/>
    </row>
    <row r="44" spans="1:58" x14ac:dyDescent="0.25">
      <c r="A44" s="1">
        <f t="shared" si="22"/>
        <v>20</v>
      </c>
      <c r="B44" s="34"/>
      <c r="C44" s="34"/>
      <c r="D44" s="34" t="str">
        <f t="shared" si="4"/>
        <v/>
      </c>
      <c r="E44" s="27"/>
      <c r="F44" s="35"/>
      <c r="G44" s="34" t="str">
        <f t="shared" si="5"/>
        <v/>
      </c>
      <c r="H44" s="27"/>
      <c r="I44" s="27">
        <f>IF(E44="w",MAX(I$25:I43)+1,0)</f>
        <v>0</v>
      </c>
      <c r="J44" s="27">
        <f>IF(E44="m",MAX(J$25:J43)+1,0)</f>
        <v>0</v>
      </c>
      <c r="K44" s="27" t="str">
        <f t="shared" si="6"/>
        <v/>
      </c>
      <c r="L44" s="27"/>
      <c r="M44" s="25"/>
      <c r="N44" s="25"/>
      <c r="O44" s="27"/>
      <c r="P44" s="25"/>
      <c r="Q44" s="27"/>
      <c r="R44" s="27"/>
      <c r="S44" s="27"/>
      <c r="T44" s="15"/>
      <c r="U44" s="28">
        <v>1</v>
      </c>
      <c r="V44" s="7" t="str">
        <f>IF($J$22&gt;=$U44,INDEX($D$25:$P$44,MATCH(CONCATENATE("me",$U44),$K$25:$K$44,0),1),"")</f>
        <v/>
      </c>
      <c r="W44" s="29" t="str">
        <f t="shared" ref="W44:W58" si="30">IF($J$22&gt;=$U44,INDEX($D$25:$P$44,MATCH(CONCATENATE("me",$U44),$K$25:$K$44,0),5),"")</f>
        <v/>
      </c>
      <c r="X44" s="32"/>
      <c r="Y44" s="28">
        <f t="shared" si="29"/>
        <v>8</v>
      </c>
      <c r="Z44" s="7" t="str">
        <f t="shared" si="28"/>
        <v/>
      </c>
      <c r="AA44" s="7" t="str">
        <f t="shared" si="28"/>
        <v/>
      </c>
      <c r="AB44" s="7" t="str">
        <f t="shared" si="28"/>
        <v/>
      </c>
      <c r="AC44" s="7" t="str">
        <f t="shared" si="28"/>
        <v/>
      </c>
      <c r="AD44" s="7" t="str">
        <f t="shared" si="28"/>
        <v/>
      </c>
      <c r="AE44" s="33"/>
    </row>
    <row r="45" spans="1:58" x14ac:dyDescent="0.25">
      <c r="U45" s="28">
        <f>U44+1</f>
        <v>2</v>
      </c>
      <c r="V45" s="7" t="str">
        <f t="shared" ref="V45:V58" si="31">IF($J$22&gt;=$U45,INDEX($D$25:$P$44,MATCH(CONCATENATE("me",$U45),$K$25:$K$44,0),1),"")</f>
        <v/>
      </c>
      <c r="W45" s="29" t="str">
        <f t="shared" si="30"/>
        <v/>
      </c>
      <c r="X45" s="32"/>
      <c r="Y45" s="28">
        <f t="shared" si="29"/>
        <v>9</v>
      </c>
      <c r="Z45" s="7" t="str">
        <f t="shared" si="28"/>
        <v/>
      </c>
      <c r="AA45" s="7" t="str">
        <f t="shared" si="28"/>
        <v/>
      </c>
      <c r="AB45" s="7" t="str">
        <f t="shared" si="28"/>
        <v/>
      </c>
      <c r="AC45" s="7" t="str">
        <f t="shared" si="28"/>
        <v/>
      </c>
      <c r="AD45" s="7" t="str">
        <f t="shared" si="28"/>
        <v/>
      </c>
      <c r="AE45" s="33"/>
    </row>
    <row r="46" spans="1:58" x14ac:dyDescent="0.25">
      <c r="U46" s="28">
        <f t="shared" ref="U46:U53" si="32">U45+1</f>
        <v>3</v>
      </c>
      <c r="V46" s="7" t="str">
        <f t="shared" si="31"/>
        <v/>
      </c>
      <c r="W46" s="29" t="str">
        <f t="shared" si="30"/>
        <v/>
      </c>
      <c r="X46" s="32"/>
      <c r="Y46" s="28">
        <f t="shared" si="29"/>
        <v>10</v>
      </c>
      <c r="Z46" s="7" t="str">
        <f t="shared" si="28"/>
        <v/>
      </c>
      <c r="AA46" s="7" t="str">
        <f t="shared" si="28"/>
        <v/>
      </c>
      <c r="AB46" s="7" t="str">
        <f t="shared" si="28"/>
        <v/>
      </c>
      <c r="AC46" s="7" t="str">
        <f t="shared" si="28"/>
        <v/>
      </c>
      <c r="AD46" s="7" t="str">
        <f t="shared" si="28"/>
        <v/>
      </c>
      <c r="AE46" s="33"/>
    </row>
    <row r="47" spans="1:58" x14ac:dyDescent="0.25">
      <c r="U47" s="28">
        <f t="shared" si="32"/>
        <v>4</v>
      </c>
      <c r="V47" s="7" t="str">
        <f t="shared" si="31"/>
        <v/>
      </c>
      <c r="W47" s="29" t="str">
        <f t="shared" si="30"/>
        <v/>
      </c>
      <c r="X47" s="32"/>
      <c r="Y47" s="32"/>
      <c r="AE47" s="33"/>
    </row>
    <row r="48" spans="1:58" x14ac:dyDescent="0.25">
      <c r="U48" s="28">
        <f t="shared" si="32"/>
        <v>5</v>
      </c>
      <c r="V48" s="7" t="str">
        <f t="shared" si="31"/>
        <v/>
      </c>
      <c r="W48" s="29" t="str">
        <f t="shared" si="30"/>
        <v/>
      </c>
      <c r="X48" s="32"/>
      <c r="Y48" s="1" t="s">
        <v>32</v>
      </c>
      <c r="Z48" s="79" t="s">
        <v>48</v>
      </c>
      <c r="AA48" s="80"/>
      <c r="AB48" s="2" t="s">
        <v>49</v>
      </c>
      <c r="AC48" s="2" t="s">
        <v>49</v>
      </c>
      <c r="AD48" s="1" t="s">
        <v>37</v>
      </c>
      <c r="AE48" s="33"/>
    </row>
    <row r="49" spans="1:31" x14ac:dyDescent="0.25">
      <c r="A49" s="22"/>
      <c r="B49" s="22"/>
      <c r="C49" s="22"/>
      <c r="G49" s="21"/>
      <c r="K49" s="20"/>
      <c r="U49" s="28">
        <f t="shared" si="32"/>
        <v>6</v>
      </c>
      <c r="V49" s="7" t="str">
        <f t="shared" si="31"/>
        <v/>
      </c>
      <c r="W49" s="29" t="str">
        <f t="shared" si="30"/>
        <v/>
      </c>
      <c r="X49" s="32"/>
      <c r="Y49" s="28">
        <v>1</v>
      </c>
      <c r="Z49" s="7" t="str">
        <f t="shared" ref="Z49:AD58" si="33">IF(MAX($BA$25:$BA$42)&gt;=$Y49,VLOOKUP($Y49,Mixed,Z$1,FALSE),"")</f>
        <v/>
      </c>
      <c r="AA49" s="7" t="str">
        <f t="shared" si="33"/>
        <v/>
      </c>
      <c r="AB49" s="7" t="str">
        <f t="shared" si="33"/>
        <v/>
      </c>
      <c r="AC49" s="7" t="str">
        <f t="shared" si="33"/>
        <v/>
      </c>
      <c r="AD49" s="7" t="str">
        <f t="shared" si="33"/>
        <v/>
      </c>
      <c r="AE49" s="33"/>
    </row>
    <row r="50" spans="1:31" x14ac:dyDescent="0.25">
      <c r="A50" s="22"/>
      <c r="B50" s="22"/>
      <c r="C50" s="22"/>
      <c r="G50" s="21"/>
      <c r="K50" s="20"/>
      <c r="U50" s="28">
        <f t="shared" si="32"/>
        <v>7</v>
      </c>
      <c r="V50" s="7" t="str">
        <f t="shared" si="31"/>
        <v/>
      </c>
      <c r="W50" s="29" t="str">
        <f t="shared" si="30"/>
        <v/>
      </c>
      <c r="X50" s="32"/>
      <c r="Y50" s="28">
        <f>Y49+1</f>
        <v>2</v>
      </c>
      <c r="Z50" s="7" t="str">
        <f t="shared" si="33"/>
        <v/>
      </c>
      <c r="AA50" s="7" t="str">
        <f t="shared" si="33"/>
        <v/>
      </c>
      <c r="AB50" s="7" t="str">
        <f t="shared" si="33"/>
        <v/>
      </c>
      <c r="AC50" s="7" t="str">
        <f t="shared" si="33"/>
        <v/>
      </c>
      <c r="AD50" s="7" t="str">
        <f t="shared" si="33"/>
        <v/>
      </c>
      <c r="AE50" s="33"/>
    </row>
    <row r="51" spans="1:31" x14ac:dyDescent="0.25">
      <c r="A51" s="22"/>
      <c r="B51" s="22"/>
      <c r="C51" s="22"/>
      <c r="G51" s="21"/>
      <c r="K51" s="20"/>
      <c r="U51" s="28">
        <f t="shared" si="32"/>
        <v>8</v>
      </c>
      <c r="V51" s="7" t="str">
        <f t="shared" si="31"/>
        <v/>
      </c>
      <c r="W51" s="29" t="str">
        <f t="shared" si="30"/>
        <v/>
      </c>
      <c r="X51" s="32"/>
      <c r="Y51" s="28">
        <f t="shared" ref="Y51:Y58" si="34">Y50+1</f>
        <v>3</v>
      </c>
      <c r="Z51" s="7" t="str">
        <f t="shared" si="33"/>
        <v/>
      </c>
      <c r="AA51" s="7" t="str">
        <f t="shared" si="33"/>
        <v/>
      </c>
      <c r="AB51" s="7" t="str">
        <f t="shared" si="33"/>
        <v/>
      </c>
      <c r="AC51" s="7" t="str">
        <f t="shared" si="33"/>
        <v/>
      </c>
      <c r="AD51" s="7" t="str">
        <f t="shared" si="33"/>
        <v/>
      </c>
      <c r="AE51" s="33"/>
    </row>
    <row r="52" spans="1:31" x14ac:dyDescent="0.25">
      <c r="A52" s="22"/>
      <c r="B52" s="22"/>
      <c r="C52" s="22"/>
      <c r="G52" s="21"/>
      <c r="K52" s="20"/>
      <c r="U52" s="28">
        <f t="shared" si="32"/>
        <v>9</v>
      </c>
      <c r="V52" s="7" t="str">
        <f t="shared" si="31"/>
        <v/>
      </c>
      <c r="W52" s="29" t="str">
        <f t="shared" si="30"/>
        <v/>
      </c>
      <c r="X52" s="32"/>
      <c r="Y52" s="28">
        <f t="shared" si="34"/>
        <v>4</v>
      </c>
      <c r="Z52" s="7" t="str">
        <f t="shared" si="33"/>
        <v/>
      </c>
      <c r="AA52" s="7" t="str">
        <f t="shared" si="33"/>
        <v/>
      </c>
      <c r="AB52" s="7" t="str">
        <f t="shared" si="33"/>
        <v/>
      </c>
      <c r="AC52" s="7" t="str">
        <f t="shared" si="33"/>
        <v/>
      </c>
      <c r="AD52" s="7" t="str">
        <f t="shared" si="33"/>
        <v/>
      </c>
      <c r="AE52" s="33"/>
    </row>
    <row r="53" spans="1:31" x14ac:dyDescent="0.25">
      <c r="A53" s="22"/>
      <c r="B53" s="22"/>
      <c r="C53" s="22"/>
      <c r="G53" s="21"/>
      <c r="K53" s="20"/>
      <c r="U53" s="28">
        <f t="shared" si="32"/>
        <v>10</v>
      </c>
      <c r="V53" s="7" t="str">
        <f t="shared" si="31"/>
        <v/>
      </c>
      <c r="W53" s="29" t="str">
        <f t="shared" si="30"/>
        <v/>
      </c>
      <c r="X53" s="32"/>
      <c r="Y53" s="28">
        <f t="shared" si="34"/>
        <v>5</v>
      </c>
      <c r="Z53" s="7" t="str">
        <f t="shared" si="33"/>
        <v/>
      </c>
      <c r="AA53" s="7" t="str">
        <f t="shared" si="33"/>
        <v/>
      </c>
      <c r="AB53" s="7" t="str">
        <f t="shared" si="33"/>
        <v/>
      </c>
      <c r="AC53" s="7" t="str">
        <f t="shared" si="33"/>
        <v/>
      </c>
      <c r="AD53" s="7" t="str">
        <f t="shared" si="33"/>
        <v/>
      </c>
      <c r="AE53" s="33"/>
    </row>
    <row r="54" spans="1:31" x14ac:dyDescent="0.25">
      <c r="A54" s="22"/>
      <c r="B54" s="22"/>
      <c r="C54" s="22"/>
      <c r="G54" s="21"/>
      <c r="K54" s="20"/>
      <c r="U54" s="28">
        <f>U53+1</f>
        <v>11</v>
      </c>
      <c r="V54" s="7" t="str">
        <f t="shared" si="31"/>
        <v/>
      </c>
      <c r="W54" s="29" t="str">
        <f t="shared" si="30"/>
        <v/>
      </c>
      <c r="X54" s="32"/>
      <c r="Y54" s="28">
        <f t="shared" si="34"/>
        <v>6</v>
      </c>
      <c r="Z54" s="7" t="str">
        <f t="shared" si="33"/>
        <v/>
      </c>
      <c r="AA54" s="7" t="str">
        <f t="shared" si="33"/>
        <v/>
      </c>
      <c r="AB54" s="7" t="str">
        <f t="shared" si="33"/>
        <v/>
      </c>
      <c r="AC54" s="7" t="str">
        <f t="shared" si="33"/>
        <v/>
      </c>
      <c r="AD54" s="7" t="str">
        <f t="shared" si="33"/>
        <v/>
      </c>
      <c r="AE54" s="33"/>
    </row>
    <row r="55" spans="1:31" x14ac:dyDescent="0.25">
      <c r="A55" s="22"/>
      <c r="B55" s="22"/>
      <c r="C55" s="22"/>
      <c r="F55" s="21"/>
      <c r="G55" s="21"/>
      <c r="K55" s="20"/>
      <c r="U55" s="28">
        <f>U54+1</f>
        <v>12</v>
      </c>
      <c r="V55" s="7" t="str">
        <f t="shared" si="31"/>
        <v/>
      </c>
      <c r="W55" s="29" t="str">
        <f t="shared" si="30"/>
        <v/>
      </c>
      <c r="X55" s="32"/>
      <c r="Y55" s="28">
        <f t="shared" si="34"/>
        <v>7</v>
      </c>
      <c r="Z55" s="7" t="str">
        <f t="shared" si="33"/>
        <v/>
      </c>
      <c r="AA55" s="7" t="str">
        <f t="shared" si="33"/>
        <v/>
      </c>
      <c r="AB55" s="7" t="str">
        <f t="shared" si="33"/>
        <v/>
      </c>
      <c r="AC55" s="7" t="str">
        <f t="shared" si="33"/>
        <v/>
      </c>
      <c r="AD55" s="7" t="str">
        <f t="shared" si="33"/>
        <v/>
      </c>
      <c r="AE55" s="33"/>
    </row>
    <row r="56" spans="1:31" x14ac:dyDescent="0.25">
      <c r="A56" s="22"/>
      <c r="B56" s="22"/>
      <c r="C56" s="22"/>
      <c r="F56" s="21"/>
      <c r="G56" s="21"/>
      <c r="K56" s="20"/>
      <c r="U56" s="28">
        <f>U55+1</f>
        <v>13</v>
      </c>
      <c r="V56" s="7" t="str">
        <f t="shared" si="31"/>
        <v/>
      </c>
      <c r="W56" s="29" t="str">
        <f t="shared" si="30"/>
        <v/>
      </c>
      <c r="X56" s="32"/>
      <c r="Y56" s="28">
        <f t="shared" si="34"/>
        <v>8</v>
      </c>
      <c r="Z56" s="7" t="str">
        <f t="shared" si="33"/>
        <v/>
      </c>
      <c r="AA56" s="7" t="str">
        <f t="shared" si="33"/>
        <v/>
      </c>
      <c r="AB56" s="7" t="str">
        <f t="shared" si="33"/>
        <v/>
      </c>
      <c r="AC56" s="7" t="str">
        <f t="shared" si="33"/>
        <v/>
      </c>
      <c r="AD56" s="7" t="str">
        <f t="shared" si="33"/>
        <v/>
      </c>
      <c r="AE56" s="33"/>
    </row>
    <row r="57" spans="1:31" x14ac:dyDescent="0.25">
      <c r="A57" s="22"/>
      <c r="B57" s="22"/>
      <c r="C57" s="22"/>
      <c r="F57" s="21"/>
      <c r="G57" s="21"/>
      <c r="K57" s="20"/>
      <c r="U57" s="28">
        <f>U56+1</f>
        <v>14</v>
      </c>
      <c r="V57" s="7" t="str">
        <f t="shared" si="31"/>
        <v/>
      </c>
      <c r="W57" s="29" t="str">
        <f t="shared" si="30"/>
        <v/>
      </c>
      <c r="X57" s="32"/>
      <c r="Y57" s="28">
        <f t="shared" si="34"/>
        <v>9</v>
      </c>
      <c r="Z57" s="7" t="str">
        <f t="shared" si="33"/>
        <v/>
      </c>
      <c r="AA57" s="7" t="str">
        <f t="shared" si="33"/>
        <v/>
      </c>
      <c r="AB57" s="7" t="str">
        <f t="shared" si="33"/>
        <v/>
      </c>
      <c r="AC57" s="7" t="str">
        <f t="shared" si="33"/>
        <v/>
      </c>
      <c r="AD57" s="7" t="str">
        <f t="shared" si="33"/>
        <v/>
      </c>
      <c r="AE57" s="33"/>
    </row>
    <row r="58" spans="1:31" x14ac:dyDescent="0.25">
      <c r="A58" s="22"/>
      <c r="B58" s="22"/>
      <c r="C58" s="22"/>
      <c r="F58" s="21"/>
      <c r="G58" s="21"/>
      <c r="K58" s="20"/>
      <c r="U58" s="28">
        <f>U57+1</f>
        <v>15</v>
      </c>
      <c r="V58" s="7" t="str">
        <f t="shared" si="31"/>
        <v/>
      </c>
      <c r="W58" s="29" t="str">
        <f t="shared" si="30"/>
        <v/>
      </c>
      <c r="X58" s="32"/>
      <c r="Y58" s="28">
        <f t="shared" si="34"/>
        <v>10</v>
      </c>
      <c r="Z58" s="7" t="str">
        <f t="shared" si="33"/>
        <v/>
      </c>
      <c r="AA58" s="7" t="str">
        <f t="shared" si="33"/>
        <v/>
      </c>
      <c r="AB58" s="7" t="str">
        <f t="shared" si="33"/>
        <v/>
      </c>
      <c r="AC58" s="7" t="str">
        <f t="shared" si="33"/>
        <v/>
      </c>
      <c r="AD58" s="7" t="str">
        <f t="shared" si="33"/>
        <v/>
      </c>
      <c r="AE58" s="33"/>
    </row>
    <row r="59" spans="1:31" x14ac:dyDescent="0.25">
      <c r="A59" s="22"/>
      <c r="B59" s="22"/>
      <c r="C59" s="22"/>
      <c r="F59" s="21"/>
      <c r="G59" s="21"/>
      <c r="K59" s="20"/>
      <c r="AE59" s="33"/>
    </row>
    <row r="60" spans="1:31" x14ac:dyDescent="0.25">
      <c r="A60" s="22"/>
      <c r="B60" s="22"/>
      <c r="C60" s="22"/>
      <c r="F60" s="21"/>
      <c r="G60" s="21"/>
      <c r="K60" s="20"/>
      <c r="AE60" s="33"/>
    </row>
    <row r="61" spans="1:31" x14ac:dyDescent="0.25">
      <c r="A61" s="22"/>
      <c r="B61" s="22"/>
      <c r="C61" s="22"/>
      <c r="F61" s="21"/>
      <c r="G61" s="21"/>
      <c r="K61" s="20"/>
      <c r="AE61" s="33"/>
    </row>
    <row r="62" spans="1:31" x14ac:dyDescent="0.25">
      <c r="A62" s="22"/>
      <c r="B62" s="22"/>
      <c r="C62" s="22"/>
      <c r="F62" s="21"/>
      <c r="G62" s="21"/>
      <c r="K62" s="20"/>
      <c r="AE62" s="33"/>
    </row>
    <row r="63" spans="1:31" x14ac:dyDescent="0.25">
      <c r="A63" s="22"/>
      <c r="B63" s="22"/>
      <c r="C63" s="22"/>
      <c r="F63" s="21"/>
      <c r="G63" s="21"/>
      <c r="K63" s="20"/>
      <c r="AE63" s="33"/>
    </row>
    <row r="64" spans="1:31" x14ac:dyDescent="0.25">
      <c r="A64" s="22"/>
      <c r="B64" s="22"/>
      <c r="C64" s="22"/>
      <c r="F64" s="21"/>
      <c r="G64" s="21"/>
      <c r="K64" s="20"/>
      <c r="AE64" s="33"/>
    </row>
    <row r="65" spans="1:31" x14ac:dyDescent="0.25">
      <c r="A65" s="22"/>
      <c r="B65" s="22"/>
      <c r="C65" s="22"/>
      <c r="F65" s="21"/>
      <c r="G65" s="21"/>
      <c r="K65" s="20"/>
      <c r="AE65" s="33"/>
    </row>
    <row r="66" spans="1:31" x14ac:dyDescent="0.25">
      <c r="A66" s="22"/>
      <c r="B66" s="22"/>
      <c r="C66" s="22"/>
      <c r="F66" s="21"/>
      <c r="G66" s="21"/>
      <c r="K66" s="20"/>
      <c r="AE66" s="33"/>
    </row>
    <row r="67" spans="1:31" x14ac:dyDescent="0.25">
      <c r="A67" s="22"/>
      <c r="B67" s="22"/>
      <c r="C67" s="22"/>
      <c r="F67" s="21"/>
      <c r="G67" s="21"/>
      <c r="K67" s="20"/>
      <c r="AE67" s="33"/>
    </row>
    <row r="68" spans="1:31" x14ac:dyDescent="0.25">
      <c r="A68" s="22"/>
      <c r="B68" s="22"/>
      <c r="C68" s="22"/>
      <c r="F68" s="21"/>
      <c r="G68" s="21"/>
      <c r="K68" s="20"/>
      <c r="AE68" s="33"/>
    </row>
    <row r="69" spans="1:31" x14ac:dyDescent="0.25">
      <c r="Q69" s="20"/>
      <c r="R69" s="20"/>
      <c r="S69" s="20"/>
      <c r="T69" s="20"/>
      <c r="AE69" s="33"/>
    </row>
    <row r="70" spans="1:31" x14ac:dyDescent="0.25">
      <c r="Q70" s="20"/>
      <c r="R70" s="20"/>
      <c r="S70" s="20"/>
      <c r="T70" s="20"/>
      <c r="AE70" s="33"/>
    </row>
    <row r="71" spans="1:31" x14ac:dyDescent="0.25">
      <c r="Q71" s="20"/>
      <c r="R71" s="20"/>
      <c r="S71" s="20"/>
      <c r="T71" s="20"/>
      <c r="AE71" s="33"/>
    </row>
    <row r="72" spans="1:31" x14ac:dyDescent="0.25">
      <c r="Q72" s="20"/>
      <c r="R72" s="20"/>
      <c r="S72" s="20"/>
      <c r="T72" s="20"/>
      <c r="AE72" s="33"/>
    </row>
    <row r="73" spans="1:31" x14ac:dyDescent="0.25">
      <c r="Q73" s="20"/>
      <c r="R73" s="20"/>
      <c r="S73" s="20"/>
      <c r="T73" s="20"/>
      <c r="AE73" s="33"/>
    </row>
    <row r="74" spans="1:31" x14ac:dyDescent="0.25">
      <c r="Q74" s="20"/>
      <c r="R74" s="20"/>
      <c r="S74" s="20"/>
      <c r="T74" s="20"/>
      <c r="AE74" s="33"/>
    </row>
    <row r="75" spans="1:31" x14ac:dyDescent="0.25">
      <c r="Q75" s="20"/>
      <c r="R75" s="20"/>
      <c r="S75" s="20"/>
      <c r="T75" s="20"/>
      <c r="AE75" s="33"/>
    </row>
    <row r="76" spans="1:31" x14ac:dyDescent="0.25">
      <c r="Q76" s="20"/>
      <c r="R76" s="20"/>
      <c r="S76" s="20"/>
      <c r="T76" s="20"/>
      <c r="AE76" s="33"/>
    </row>
    <row r="77" spans="1:31" x14ac:dyDescent="0.25">
      <c r="Q77" s="20"/>
      <c r="R77" s="20"/>
      <c r="S77" s="20"/>
      <c r="T77" s="20"/>
      <c r="AE77" s="33"/>
    </row>
    <row r="78" spans="1:31" x14ac:dyDescent="0.25">
      <c r="Q78" s="20"/>
      <c r="R78" s="20"/>
      <c r="S78" s="20"/>
      <c r="T78" s="20"/>
      <c r="AE78" s="33"/>
    </row>
    <row r="79" spans="1:31" x14ac:dyDescent="0.25">
      <c r="Q79" s="20"/>
      <c r="R79" s="20"/>
      <c r="S79" s="20"/>
      <c r="T79" s="20"/>
      <c r="AE79" s="33"/>
    </row>
    <row r="80" spans="1:31" x14ac:dyDescent="0.25">
      <c r="Q80" s="20"/>
      <c r="R80" s="20"/>
      <c r="S80" s="20"/>
      <c r="T80" s="20"/>
      <c r="AE80" s="33"/>
    </row>
    <row r="81" spans="17:31" x14ac:dyDescent="0.25">
      <c r="Q81" s="20"/>
      <c r="R81" s="20"/>
      <c r="S81" s="20"/>
      <c r="T81" s="20"/>
      <c r="AE81" s="33"/>
    </row>
    <row r="82" spans="17:31" x14ac:dyDescent="0.25">
      <c r="Q82" s="20"/>
      <c r="R82" s="20"/>
      <c r="S82" s="20"/>
      <c r="T82" s="20"/>
      <c r="AE82" s="33"/>
    </row>
    <row r="83" spans="17:31" x14ac:dyDescent="0.25">
      <c r="Q83" s="20"/>
      <c r="R83" s="20"/>
      <c r="S83" s="20"/>
      <c r="T83" s="20"/>
    </row>
    <row r="84" spans="17:31" x14ac:dyDescent="0.25">
      <c r="Q84" s="20"/>
      <c r="R84" s="20"/>
      <c r="S84" s="20"/>
      <c r="T84" s="20"/>
    </row>
    <row r="85" spans="17:31" x14ac:dyDescent="0.25">
      <c r="Q85" s="20"/>
      <c r="R85" s="20"/>
      <c r="S85" s="20"/>
      <c r="T85" s="20"/>
    </row>
    <row r="86" spans="17:31" x14ac:dyDescent="0.25">
      <c r="Q86" s="20"/>
      <c r="R86" s="20"/>
      <c r="S86" s="20"/>
      <c r="T86" s="20"/>
    </row>
    <row r="87" spans="17:31" x14ac:dyDescent="0.25">
      <c r="Q87" s="20"/>
      <c r="R87" s="20"/>
      <c r="S87" s="20"/>
      <c r="T87" s="20"/>
    </row>
    <row r="88" spans="17:31" x14ac:dyDescent="0.25">
      <c r="Q88" s="20"/>
      <c r="R88" s="20"/>
      <c r="S88" s="20"/>
      <c r="T88" s="20"/>
    </row>
    <row r="103" spans="31:31" x14ac:dyDescent="0.25">
      <c r="AE103" s="33"/>
    </row>
    <row r="104" spans="31:31" x14ac:dyDescent="0.25">
      <c r="AE104" s="33"/>
    </row>
    <row r="105" spans="31:31" x14ac:dyDescent="0.25">
      <c r="AE105" s="33"/>
    </row>
    <row r="106" spans="31:31" x14ac:dyDescent="0.25">
      <c r="AE106" s="33"/>
    </row>
    <row r="107" spans="31:31" x14ac:dyDescent="0.25">
      <c r="AE107" s="33"/>
    </row>
    <row r="108" spans="31:31" x14ac:dyDescent="0.25">
      <c r="AE108" s="33"/>
    </row>
    <row r="109" spans="31:31" x14ac:dyDescent="0.25">
      <c r="AE109" s="33"/>
    </row>
    <row r="110" spans="31:31" x14ac:dyDescent="0.25">
      <c r="AE110" s="33"/>
    </row>
    <row r="111" spans="31:31" x14ac:dyDescent="0.25">
      <c r="AE111" s="33"/>
    </row>
    <row r="112" spans="31:31" x14ac:dyDescent="0.25">
      <c r="AE112" s="33"/>
    </row>
    <row r="113" spans="31:31" x14ac:dyDescent="0.25">
      <c r="AE113" s="33"/>
    </row>
    <row r="114" spans="31:31" x14ac:dyDescent="0.25">
      <c r="AE114" s="33"/>
    </row>
    <row r="115" spans="31:31" x14ac:dyDescent="0.25">
      <c r="AE115" s="33"/>
    </row>
    <row r="116" spans="31:31" x14ac:dyDescent="0.25">
      <c r="AE116" s="33"/>
    </row>
    <row r="117" spans="31:31" x14ac:dyDescent="0.25">
      <c r="AE117" s="33"/>
    </row>
    <row r="118" spans="31:31" x14ac:dyDescent="0.25">
      <c r="AE118" s="33"/>
    </row>
    <row r="119" spans="31:31" x14ac:dyDescent="0.25">
      <c r="AE119" s="33"/>
    </row>
    <row r="120" spans="31:31" x14ac:dyDescent="0.25">
      <c r="AE120" s="33"/>
    </row>
    <row r="121" spans="31:31" x14ac:dyDescent="0.25">
      <c r="AE121" s="33"/>
    </row>
    <row r="122" spans="31:31" x14ac:dyDescent="0.25">
      <c r="AE122" s="33"/>
    </row>
    <row r="123" spans="31:31" x14ac:dyDescent="0.25">
      <c r="AE123" s="33"/>
    </row>
    <row r="124" spans="31:31" x14ac:dyDescent="0.25">
      <c r="AE124" s="33"/>
    </row>
    <row r="125" spans="31:31" x14ac:dyDescent="0.25">
      <c r="AE125" s="33"/>
    </row>
    <row r="126" spans="31:31" x14ac:dyDescent="0.25">
      <c r="AE126" s="33"/>
    </row>
    <row r="127" spans="31:31" x14ac:dyDescent="0.25">
      <c r="AE127" s="33"/>
    </row>
    <row r="128" spans="31:31" x14ac:dyDescent="0.25">
      <c r="AE128" s="33"/>
    </row>
    <row r="129" spans="31:31" x14ac:dyDescent="0.25">
      <c r="AE129" s="33"/>
    </row>
    <row r="130" spans="31:31" x14ac:dyDescent="0.25">
      <c r="AE130" s="33"/>
    </row>
    <row r="131" spans="31:31" x14ac:dyDescent="0.25">
      <c r="AE131" s="33"/>
    </row>
  </sheetData>
  <sheetProtection algorithmName="SHA-512" hashValue="HfBlQVMcuPZ6Y5QPr9so98eSudZRjgd9cHgaclTu+XvZSRO4tEv7y0vLy/9YIXlT/0NtsZLmWsPyrD2uEtd78g==" saltValue="pnu5njM3Mf4+tjDOmPZ9pQ==" spinCount="100000" sheet="1" objects="1" scenarios="1"/>
  <mergeCells count="37">
    <mergeCell ref="E2:H2"/>
    <mergeCell ref="E6:H6"/>
    <mergeCell ref="B2:C2"/>
    <mergeCell ref="B3:C3"/>
    <mergeCell ref="B4:C4"/>
    <mergeCell ref="E3:H3"/>
    <mergeCell ref="E4:H4"/>
    <mergeCell ref="E5:H5"/>
    <mergeCell ref="B1:C1"/>
    <mergeCell ref="B10:C10"/>
    <mergeCell ref="B16:C16"/>
    <mergeCell ref="B18:C18"/>
    <mergeCell ref="B19:C19"/>
    <mergeCell ref="Z48:AA48"/>
    <mergeCell ref="Z36:AA36"/>
    <mergeCell ref="G18:L18"/>
    <mergeCell ref="G19:L19"/>
    <mergeCell ref="B5:C5"/>
    <mergeCell ref="B6:C6"/>
    <mergeCell ref="B7:C7"/>
    <mergeCell ref="B9:C9"/>
    <mergeCell ref="G16:L16"/>
    <mergeCell ref="E7:H7"/>
    <mergeCell ref="E9:H9"/>
    <mergeCell ref="E10:H10"/>
    <mergeCell ref="B17:C17"/>
    <mergeCell ref="G20:L20"/>
    <mergeCell ref="B20:C20"/>
    <mergeCell ref="G17:L17"/>
    <mergeCell ref="S23:S24"/>
    <mergeCell ref="BB24:BC24"/>
    <mergeCell ref="AI24:AJ24"/>
    <mergeCell ref="AG24:AH24"/>
    <mergeCell ref="AE24:AF24"/>
    <mergeCell ref="Z24:AA24"/>
    <mergeCell ref="AN24:AO24"/>
    <mergeCell ref="AU24:AV24"/>
  </mergeCells>
  <phoneticPr fontId="0" type="noConversion"/>
  <conditionalFormatting sqref="M25:M44">
    <cfRule type="expression" dxfId="6" priority="2" stopIfTrue="1">
      <formula>AND($E25="m")</formula>
    </cfRule>
  </conditionalFormatting>
  <conditionalFormatting sqref="N25:N44">
    <cfRule type="expression" dxfId="5" priority="3" stopIfTrue="1">
      <formula>AND($E25="w")</formula>
    </cfRule>
  </conditionalFormatting>
  <conditionalFormatting sqref="Y47">
    <cfRule type="expression" dxfId="4" priority="4" stopIfTrue="1">
      <formula>ISBLANK(X49)</formula>
    </cfRule>
  </conditionalFormatting>
  <conditionalFormatting sqref="X39:X58">
    <cfRule type="expression" dxfId="3" priority="5" stopIfTrue="1">
      <formula>ISBLANK(W44)</formula>
    </cfRule>
  </conditionalFormatting>
  <conditionalFormatting sqref="B25:C44">
    <cfRule type="expression" dxfId="2" priority="6" stopIfTrue="1">
      <formula>AND($L25&lt;&gt;"",$E25="m",$N25="")</formula>
    </cfRule>
    <cfRule type="expression" dxfId="1" priority="7" stopIfTrue="1">
      <formula>AND($L25&lt;&gt;"",$E25="w",$M25="")</formula>
    </cfRule>
    <cfRule type="expression" dxfId="0" priority="8" stopIfTrue="1">
      <formula>AND($O25&lt;&gt;"",$P25="")</formula>
    </cfRule>
  </conditionalFormatting>
  <dataValidations xWindow="730" yWindow="256" count="11">
    <dataValidation type="list" allowBlank="1" showInputMessage="1" showErrorMessage="1" sqref="G14">
      <formula1>"01,02,03,04,05,06,'07/08,09,10,11,12"</formula1>
    </dataValidation>
    <dataValidation type="list" allowBlank="1" showInputMessage="1" showErrorMessage="1" sqref="E25:E44">
      <formula1>"m,w"</formula1>
    </dataValidation>
    <dataValidation type="list" allowBlank="1" showInputMessage="1" showErrorMessage="1" errorTitle="Party" error="Bitte pull-down Menu verwenden!" promptTitle="Party" prompt="Bitte die Partyteilnahme mit_x000a_Ja oder Nein_x000a_angeben" sqref="R25:R44">
      <formula1>"Ja,Nein"</formula1>
    </dataValidation>
    <dataValidation type="list" allowBlank="1" showInputMessage="1" showErrorMessage="1" errorTitle="Übernachtung" error="Bitte pull-down Menu verwenden!" promptTitle="Übernachtung" prompt="Bitte den Übernachtungswunsch_x000a_mit Ja oder Nein_x000a_angeben." sqref="S25:S44">
      <formula1>"Ja,Nein"</formula1>
    </dataValidation>
    <dataValidation type="whole" allowBlank="1" showInputMessage="1" showErrorMessage="1" errorTitle="Damendoppel" error="Nur die Nummer eingeben!" promptTitle="Damendoppel" prompt="Bitte die Nummer der Partnerin angeben" sqref="M25:M44">
      <formula1>A$25</formula1>
      <formula2>A$44</formula2>
    </dataValidation>
    <dataValidation type="whole" allowBlank="1" showInputMessage="1" showErrorMessage="1" errorTitle="Herrendoppel" error="Nur die Nummer eingeben!" promptTitle="Herrendoppel" prompt="Bitte die Nummer des Partners angeben." sqref="N25:N44">
      <formula1>A$25</formula1>
      <formula2>A$44</formula2>
    </dataValidation>
    <dataValidation type="whole" allowBlank="1" showInputMessage="1" showErrorMessage="1" errorTitle="Gemischtes Doppel" error="Nur die Nummer eingeben!" promptTitle="Gemischtes Doppel" prompt="Bitte die Nummer des Partners bzw. der Partnerin eingeben." sqref="P25:P44">
      <formula1>A$25</formula1>
      <formula2>A$44</formula2>
    </dataValidation>
    <dataValidation type="list" allowBlank="1" showInputMessage="1" showErrorMessage="1" sqref="F16:F20">
      <formula1>$AE$25:$AE$34</formula1>
    </dataValidation>
    <dataValidation type="list" allowBlank="1" showInputMessage="1" showErrorMessage="1" errorTitle="T-Shirt-Größe" error="Bitte pull-down Menu verwenden!" promptTitle="T-Shirt-Größe" prompt="Bitte die gewünschte Größe_x000a_XS, S, M, L, XL oder XXL_x000a_angeben." sqref="Q25:Q44">
      <formula1>"XS,S,M,L,XL,XXL"</formula1>
    </dataValidation>
    <dataValidation type="list" allowBlank="1" showInputMessage="1" showErrorMessage="1" errorTitle="Klasse" error="Bitte pull-down Menu verwenden!" sqref="O25:O44 H25:H44 L25:L44">
      <formula1>$F$16:$F$19</formula1>
    </dataValidation>
    <dataValidation allowBlank="1" showInputMessage="1" showErrorMessage="1" errorTitle="Klasse" error="Bitte pull-down Menu verwenden!" sqref="I25:K44"/>
  </dataValidations>
  <pageMargins left="0.55118110236220474" right="0.55118110236220474" top="0.98425196850393704" bottom="0.98425196850393704" header="0.51181102362204722" footer="0.51181102362204722"/>
  <pageSetup paperSize="9" scale="92" fitToWidth="2" orientation="landscape" r:id="rId1"/>
  <headerFooter alignWithMargins="0">
    <oddHeader>&amp;C18. Peiner Eulencup 2010</oddHeader>
    <oddFooter>&amp;L&amp;A&amp;C&amp;D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7" r:id="rId4">
          <objectPr defaultSize="0" r:id="rId5">
            <anchor moveWithCells="1">
              <from>
                <xdr:col>11</xdr:col>
                <xdr:colOff>175260</xdr:colOff>
                <xdr:row>1</xdr:row>
                <xdr:rowOff>60960</xdr:rowOff>
              </from>
              <to>
                <xdr:col>18</xdr:col>
                <xdr:colOff>175260</xdr:colOff>
                <xdr:row>8</xdr:row>
                <xdr:rowOff>114300</xdr:rowOff>
              </to>
            </anchor>
          </objectPr>
        </oleObject>
      </mc:Choice>
      <mc:Fallback>
        <oleObject progId="word.document.8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zoomScale="7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2" sqref="B2"/>
    </sheetView>
  </sheetViews>
  <sheetFormatPr baseColWidth="10" defaultColWidth="9.109375" defaultRowHeight="13.2" x14ac:dyDescent="0.25"/>
  <cols>
    <col min="1" max="1" width="3.5546875" style="4" bestFit="1" customWidth="1"/>
    <col min="2" max="3" width="20.6640625" style="4" customWidth="1"/>
    <col min="4" max="4" width="12.5546875" style="5" bestFit="1" customWidth="1"/>
    <col min="5" max="5" width="15.109375" style="5" bestFit="1" customWidth="1"/>
    <col min="6" max="6" width="15.109375" style="59" customWidth="1"/>
    <col min="7" max="8" width="12.109375" style="4" bestFit="1" customWidth="1"/>
    <col min="9" max="9" width="13.109375" style="4" bestFit="1" customWidth="1"/>
    <col min="10" max="10" width="13.109375" style="4" customWidth="1"/>
    <col min="11" max="11" width="13.109375" style="4" bestFit="1" customWidth="1"/>
    <col min="12" max="12" width="13.109375" style="4" customWidth="1"/>
    <col min="13" max="13" width="12.109375" style="4" bestFit="1" customWidth="1"/>
    <col min="14" max="14" width="12.109375" style="4" customWidth="1"/>
    <col min="15" max="15" width="7.88671875" style="4" customWidth="1"/>
    <col min="16" max="16" width="16.5546875" style="4" bestFit="1" customWidth="1"/>
    <col min="17" max="17" width="11.6640625" style="4" customWidth="1"/>
    <col min="18" max="18" width="14.6640625" style="4" customWidth="1"/>
    <col min="19" max="16384" width="9.109375" style="4"/>
  </cols>
  <sheetData>
    <row r="1" spans="1:18" x14ac:dyDescent="0.25">
      <c r="A1" s="1" t="s">
        <v>32</v>
      </c>
      <c r="B1" s="1" t="s">
        <v>63</v>
      </c>
      <c r="C1" s="1" t="s">
        <v>50</v>
      </c>
      <c r="D1" s="2" t="s">
        <v>33</v>
      </c>
      <c r="E1" s="2" t="s">
        <v>30</v>
      </c>
      <c r="F1" s="16" t="s">
        <v>49</v>
      </c>
      <c r="G1" s="1" t="s">
        <v>64</v>
      </c>
      <c r="H1" s="1" t="s">
        <v>65</v>
      </c>
      <c r="I1" s="1" t="s">
        <v>66</v>
      </c>
      <c r="J1" s="1" t="s">
        <v>70</v>
      </c>
      <c r="K1" s="1" t="s">
        <v>68</v>
      </c>
      <c r="L1" s="1" t="s">
        <v>71</v>
      </c>
      <c r="M1" s="1" t="s">
        <v>67</v>
      </c>
      <c r="N1" s="1" t="s">
        <v>72</v>
      </c>
      <c r="O1" s="1" t="s">
        <v>60</v>
      </c>
      <c r="P1" s="1" t="s">
        <v>61</v>
      </c>
      <c r="Q1" s="1" t="s">
        <v>59</v>
      </c>
      <c r="R1" s="1" t="s">
        <v>69</v>
      </c>
    </row>
    <row r="2" spans="1:18" x14ac:dyDescent="0.25">
      <c r="A2" s="65">
        <v>1</v>
      </c>
      <c r="B2" s="14" t="str">
        <f>IF(Meldung!C25="","",Meldung!C25)</f>
        <v/>
      </c>
      <c r="C2" s="14" t="str">
        <f>IF(Meldung!B25="","",Meldung!B25)</f>
        <v/>
      </c>
      <c r="D2" s="14" t="str">
        <f>IF(Meldung!E25="","",Meldung!E25)</f>
        <v/>
      </c>
      <c r="E2" s="58" t="str">
        <f>IF(Meldung!F25="","",Meldung!F25)</f>
        <v/>
      </c>
      <c r="F2" s="60" t="str">
        <f>IF(Meldung!G25="","",Meldung!G25)</f>
        <v/>
      </c>
      <c r="G2" s="6" t="str">
        <f>IF(AND(Meldung!E25="m",Meldung!H25&lt;&gt;""),Meldung!H25,"")</f>
        <v/>
      </c>
      <c r="H2" s="6" t="str">
        <f>IF(AND(Meldung!E25="w",Meldung!H25&lt;&gt;""),Meldung!H25,"")</f>
        <v/>
      </c>
      <c r="I2" s="6" t="str">
        <f>IF(AND(Meldung!E25="m",Meldung!L25&lt;&gt;""),Meldung!L25,"")</f>
        <v/>
      </c>
      <c r="J2" s="6" t="str">
        <f>IF(AND(Meldung!E25="m",Meldung!N25&lt;&gt;""),Meldung!N25+$A$2-1,"")</f>
        <v/>
      </c>
      <c r="K2" s="6" t="str">
        <f>IF(AND(Meldung!E25="w",Meldung!L25&lt;&gt;""),Meldung!L25,"")</f>
        <v/>
      </c>
      <c r="L2" s="6" t="str">
        <f>IF(AND(Meldung!E25="w",Meldung!M25&lt;&gt;""),Meldung!M25+$A$2-1,"")</f>
        <v/>
      </c>
      <c r="M2" s="6" t="str">
        <f>IF(Meldung!O25="","",Meldung!O25)</f>
        <v/>
      </c>
      <c r="N2" s="6" t="str">
        <f>IF(Meldung!P25&lt;&gt;"",Meldung!P25+$A$2-1,"")</f>
        <v/>
      </c>
      <c r="O2" s="14" t="str">
        <f>IF(Meldung!R25="","",Meldung!R25)</f>
        <v/>
      </c>
      <c r="P2" s="14" t="str">
        <f>IF(Meldung!S25="","",Meldung!S25)</f>
        <v/>
      </c>
      <c r="Q2" s="14" t="str">
        <f>IF(Meldung!Q25="","",Meldung!Q25)</f>
        <v/>
      </c>
      <c r="R2" s="58" t="str">
        <f>IF(B2="","",Meldung!F$1)</f>
        <v/>
      </c>
    </row>
    <row r="3" spans="1:18" x14ac:dyDescent="0.25">
      <c r="A3" s="6">
        <f>A2+1</f>
        <v>2</v>
      </c>
      <c r="B3" s="14" t="str">
        <f>IF(Meldung!C26="","",Meldung!C26)</f>
        <v/>
      </c>
      <c r="C3" s="14" t="str">
        <f>IF(Meldung!B26="","",Meldung!B26)</f>
        <v/>
      </c>
      <c r="D3" s="14" t="str">
        <f>IF(Meldung!E26="","",Meldung!E26)</f>
        <v/>
      </c>
      <c r="E3" s="58" t="str">
        <f>IF(Meldung!F26="","",Meldung!F26)</f>
        <v/>
      </c>
      <c r="F3" s="60" t="str">
        <f>IF(Meldung!G26="","",Meldung!G26)</f>
        <v/>
      </c>
      <c r="G3" s="6" t="str">
        <f>IF(AND(Meldung!E26="m",Meldung!H26&lt;&gt;""),Meldung!H26,"")</f>
        <v/>
      </c>
      <c r="H3" s="6" t="str">
        <f>IF(AND(Meldung!E26="w",Meldung!H26&lt;&gt;""),Meldung!H26,"")</f>
        <v/>
      </c>
      <c r="I3" s="6" t="str">
        <f>IF(AND(Meldung!E26="m",Meldung!L26&lt;&gt;""),Meldung!L26,"")</f>
        <v/>
      </c>
      <c r="J3" s="6" t="str">
        <f>IF(AND(Meldung!E26="m",Meldung!N26&lt;&gt;""),Meldung!N26+$A$2-1,"")</f>
        <v/>
      </c>
      <c r="K3" s="6" t="str">
        <f>IF(AND(Meldung!E26="w",Meldung!L26&lt;&gt;""),Meldung!L26,"")</f>
        <v/>
      </c>
      <c r="L3" s="6" t="str">
        <f>IF(AND(Meldung!E26="w",Meldung!M26&lt;&gt;""),Meldung!M26+$A$2-1,"")</f>
        <v/>
      </c>
      <c r="M3" s="6" t="str">
        <f>IF(Meldung!O26="","",Meldung!O26)</f>
        <v/>
      </c>
      <c r="N3" s="6" t="str">
        <f>IF(Meldung!P26&lt;&gt;"",Meldung!P26+$A$2-1,"")</f>
        <v/>
      </c>
      <c r="O3" s="14" t="str">
        <f>IF(Meldung!R26="","",Meldung!R26)</f>
        <v/>
      </c>
      <c r="P3" s="14" t="str">
        <f>IF(Meldung!S26="","",Meldung!S26)</f>
        <v/>
      </c>
      <c r="Q3" s="14" t="str">
        <f>IF(Meldung!Q26="","",Meldung!Q26)</f>
        <v/>
      </c>
      <c r="R3" s="58" t="str">
        <f>IF(B3="","",Meldung!F$1)</f>
        <v/>
      </c>
    </row>
    <row r="4" spans="1:18" x14ac:dyDescent="0.25">
      <c r="A4" s="6">
        <f t="shared" ref="A4:A21" si="0">A3+1</f>
        <v>3</v>
      </c>
      <c r="B4" s="14" t="str">
        <f>IF(Meldung!C27="","",Meldung!C27)</f>
        <v/>
      </c>
      <c r="C4" s="14" t="str">
        <f>IF(Meldung!B27="","",Meldung!B27)</f>
        <v/>
      </c>
      <c r="D4" s="14" t="str">
        <f>IF(Meldung!E27="","",Meldung!E27)</f>
        <v/>
      </c>
      <c r="E4" s="58" t="str">
        <f>IF(Meldung!F27="","",Meldung!F27)</f>
        <v/>
      </c>
      <c r="F4" s="60" t="str">
        <f>IF(Meldung!G27="","",Meldung!G27)</f>
        <v/>
      </c>
      <c r="G4" s="6" t="str">
        <f>IF(AND(Meldung!E27="m",Meldung!H27&lt;&gt;""),Meldung!H27,"")</f>
        <v/>
      </c>
      <c r="H4" s="6" t="str">
        <f>IF(AND(Meldung!E27="w",Meldung!H27&lt;&gt;""),Meldung!H27,"")</f>
        <v/>
      </c>
      <c r="I4" s="6" t="str">
        <f>IF(AND(Meldung!E27="m",Meldung!L27&lt;&gt;""),Meldung!L27,"")</f>
        <v/>
      </c>
      <c r="J4" s="6" t="str">
        <f>IF(AND(Meldung!E27="m",Meldung!N27&lt;&gt;""),Meldung!N27+$A$2-1,"")</f>
        <v/>
      </c>
      <c r="K4" s="6" t="str">
        <f>IF(AND(Meldung!E27="w",Meldung!L27&lt;&gt;""),Meldung!L27,"")</f>
        <v/>
      </c>
      <c r="L4" s="6" t="str">
        <f>IF(AND(Meldung!E27="w",Meldung!M27&lt;&gt;""),Meldung!M27+$A$2-1,"")</f>
        <v/>
      </c>
      <c r="M4" s="6" t="str">
        <f>IF(Meldung!O27="","",Meldung!O27)</f>
        <v/>
      </c>
      <c r="N4" s="6" t="str">
        <f>IF(Meldung!P27&lt;&gt;"",Meldung!P27+$A$2-1,"")</f>
        <v/>
      </c>
      <c r="O4" s="14" t="str">
        <f>IF(Meldung!R27="","",Meldung!R27)</f>
        <v/>
      </c>
      <c r="P4" s="14" t="str">
        <f>IF(Meldung!S27="","",Meldung!S27)</f>
        <v/>
      </c>
      <c r="Q4" s="14" t="str">
        <f>IF(Meldung!Q27="","",Meldung!Q27)</f>
        <v/>
      </c>
      <c r="R4" s="58" t="str">
        <f>IF(B4="","",Meldung!F$1)</f>
        <v/>
      </c>
    </row>
    <row r="5" spans="1:18" x14ac:dyDescent="0.25">
      <c r="A5" s="6">
        <f t="shared" si="0"/>
        <v>4</v>
      </c>
      <c r="B5" s="14" t="str">
        <f>IF(Meldung!C28="","",Meldung!C28)</f>
        <v/>
      </c>
      <c r="C5" s="14" t="str">
        <f>IF(Meldung!B28="","",Meldung!B28)</f>
        <v/>
      </c>
      <c r="D5" s="14" t="str">
        <f>IF(Meldung!E28="","",Meldung!E28)</f>
        <v/>
      </c>
      <c r="E5" s="58" t="str">
        <f>IF(Meldung!F28="","",Meldung!F28)</f>
        <v/>
      </c>
      <c r="F5" s="60" t="str">
        <f>IF(Meldung!G28="","",Meldung!G28)</f>
        <v/>
      </c>
      <c r="G5" s="6" t="str">
        <f>IF(AND(Meldung!E28="m",Meldung!H28&lt;&gt;""),Meldung!H28,"")</f>
        <v/>
      </c>
      <c r="H5" s="6" t="str">
        <f>IF(AND(Meldung!E28="w",Meldung!H28&lt;&gt;""),Meldung!H28,"")</f>
        <v/>
      </c>
      <c r="I5" s="6" t="str">
        <f>IF(AND(Meldung!E28="m",Meldung!L28&lt;&gt;""),Meldung!L28,"")</f>
        <v/>
      </c>
      <c r="J5" s="6" t="str">
        <f>IF(AND(Meldung!E28="m",Meldung!N28&lt;&gt;""),Meldung!N28+$A$2-1,"")</f>
        <v/>
      </c>
      <c r="K5" s="6" t="str">
        <f>IF(AND(Meldung!E28="w",Meldung!L28&lt;&gt;""),Meldung!L28,"")</f>
        <v/>
      </c>
      <c r="L5" s="6" t="str">
        <f>IF(AND(Meldung!E28="w",Meldung!M28&lt;&gt;""),Meldung!M28+$A$2-1,"")</f>
        <v/>
      </c>
      <c r="M5" s="6" t="str">
        <f>IF(Meldung!O28="","",Meldung!O28)</f>
        <v/>
      </c>
      <c r="N5" s="6" t="str">
        <f>IF(Meldung!P28&lt;&gt;"",Meldung!P28+$A$2-1,"")</f>
        <v/>
      </c>
      <c r="O5" s="14" t="str">
        <f>IF(Meldung!R28="","",Meldung!R28)</f>
        <v/>
      </c>
      <c r="P5" s="14" t="str">
        <f>IF(Meldung!S28="","",Meldung!S28)</f>
        <v/>
      </c>
      <c r="Q5" s="14" t="str">
        <f>IF(Meldung!Q28="","",Meldung!Q28)</f>
        <v/>
      </c>
      <c r="R5" s="58" t="str">
        <f>IF(B5="","",Meldung!F$1)</f>
        <v/>
      </c>
    </row>
    <row r="6" spans="1:18" x14ac:dyDescent="0.25">
      <c r="A6" s="6">
        <f t="shared" si="0"/>
        <v>5</v>
      </c>
      <c r="B6" s="14" t="str">
        <f>IF(Meldung!C29="","",Meldung!C29)</f>
        <v/>
      </c>
      <c r="C6" s="14" t="str">
        <f>IF(Meldung!B29="","",Meldung!B29)</f>
        <v/>
      </c>
      <c r="D6" s="14" t="str">
        <f>IF(Meldung!E29="","",Meldung!E29)</f>
        <v/>
      </c>
      <c r="E6" s="58" t="str">
        <f>IF(Meldung!F29="","",Meldung!F29)</f>
        <v/>
      </c>
      <c r="F6" s="60" t="str">
        <f>IF(Meldung!G29="","",Meldung!G29)</f>
        <v/>
      </c>
      <c r="G6" s="6" t="str">
        <f>IF(AND(Meldung!E29="m",Meldung!H29&lt;&gt;""),Meldung!H29,"")</f>
        <v/>
      </c>
      <c r="H6" s="6" t="str">
        <f>IF(AND(Meldung!E29="w",Meldung!H29&lt;&gt;""),Meldung!H29,"")</f>
        <v/>
      </c>
      <c r="I6" s="6" t="str">
        <f>IF(AND(Meldung!E29="m",Meldung!L29&lt;&gt;""),Meldung!L29,"")</f>
        <v/>
      </c>
      <c r="J6" s="6" t="str">
        <f>IF(AND(Meldung!E29="m",Meldung!N29&lt;&gt;""),Meldung!N29+$A$2-1,"")</f>
        <v/>
      </c>
      <c r="K6" s="6" t="str">
        <f>IF(AND(Meldung!E29="w",Meldung!L29&lt;&gt;""),Meldung!L29,"")</f>
        <v/>
      </c>
      <c r="L6" s="6" t="str">
        <f>IF(AND(Meldung!E29="w",Meldung!M29&lt;&gt;""),Meldung!M29+$A$2-1,"")</f>
        <v/>
      </c>
      <c r="M6" s="6" t="str">
        <f>IF(Meldung!O29="","",Meldung!O29)</f>
        <v/>
      </c>
      <c r="N6" s="6" t="str">
        <f>IF(Meldung!P29&lt;&gt;"",Meldung!P29+$A$2-1,"")</f>
        <v/>
      </c>
      <c r="O6" s="14" t="str">
        <f>IF(Meldung!R29="","",Meldung!R29)</f>
        <v/>
      </c>
      <c r="P6" s="14" t="str">
        <f>IF(Meldung!S29="","",Meldung!S29)</f>
        <v/>
      </c>
      <c r="Q6" s="14" t="str">
        <f>IF(Meldung!Q29="","",Meldung!Q29)</f>
        <v/>
      </c>
      <c r="R6" s="58" t="str">
        <f>IF(B6="","",Meldung!F$1)</f>
        <v/>
      </c>
    </row>
    <row r="7" spans="1:18" x14ac:dyDescent="0.25">
      <c r="A7" s="6">
        <f t="shared" si="0"/>
        <v>6</v>
      </c>
      <c r="B7" s="14" t="str">
        <f>IF(Meldung!C30="","",Meldung!C30)</f>
        <v/>
      </c>
      <c r="C7" s="14" t="str">
        <f>IF(Meldung!B30="","",Meldung!B30)</f>
        <v/>
      </c>
      <c r="D7" s="14" t="str">
        <f>IF(Meldung!E30="","",Meldung!E30)</f>
        <v/>
      </c>
      <c r="E7" s="58" t="str">
        <f>IF(Meldung!F30="","",Meldung!F30)</f>
        <v/>
      </c>
      <c r="F7" s="60" t="str">
        <f>IF(Meldung!G30="","",Meldung!G30)</f>
        <v/>
      </c>
      <c r="G7" s="6" t="str">
        <f>IF(AND(Meldung!E30="m",Meldung!H30&lt;&gt;""),Meldung!H30,"")</f>
        <v/>
      </c>
      <c r="H7" s="6" t="str">
        <f>IF(AND(Meldung!E30="w",Meldung!H30&lt;&gt;""),Meldung!H30,"")</f>
        <v/>
      </c>
      <c r="I7" s="6" t="str">
        <f>IF(AND(Meldung!E30="m",Meldung!L30&lt;&gt;""),Meldung!L30,"")</f>
        <v/>
      </c>
      <c r="J7" s="6" t="str">
        <f>IF(AND(Meldung!E30="m",Meldung!N30&lt;&gt;""),Meldung!N30+$A$2-1,"")</f>
        <v/>
      </c>
      <c r="K7" s="6" t="str">
        <f>IF(AND(Meldung!E30="w",Meldung!L30&lt;&gt;""),Meldung!L30,"")</f>
        <v/>
      </c>
      <c r="L7" s="6" t="str">
        <f>IF(AND(Meldung!E30="w",Meldung!M30&lt;&gt;""),Meldung!M30+$A$2-1,"")</f>
        <v/>
      </c>
      <c r="M7" s="6" t="str">
        <f>IF(Meldung!O30="","",Meldung!O30)</f>
        <v/>
      </c>
      <c r="N7" s="6" t="str">
        <f>IF(Meldung!P30&lt;&gt;"",Meldung!P30+$A$2-1,"")</f>
        <v/>
      </c>
      <c r="O7" s="14" t="str">
        <f>IF(Meldung!R30="","",Meldung!R30)</f>
        <v/>
      </c>
      <c r="P7" s="14" t="str">
        <f>IF(Meldung!S30="","",Meldung!S30)</f>
        <v/>
      </c>
      <c r="Q7" s="14" t="str">
        <f>IF(Meldung!Q30="","",Meldung!Q30)</f>
        <v/>
      </c>
      <c r="R7" s="58" t="str">
        <f>IF(B7="","",Meldung!F$1)</f>
        <v/>
      </c>
    </row>
    <row r="8" spans="1:18" x14ac:dyDescent="0.25">
      <c r="A8" s="6">
        <f t="shared" si="0"/>
        <v>7</v>
      </c>
      <c r="B8" s="14" t="str">
        <f>IF(Meldung!C31="","",Meldung!C31)</f>
        <v/>
      </c>
      <c r="C8" s="14" t="str">
        <f>IF(Meldung!B31="","",Meldung!B31)</f>
        <v/>
      </c>
      <c r="D8" s="14" t="str">
        <f>IF(Meldung!E31="","",Meldung!E31)</f>
        <v/>
      </c>
      <c r="E8" s="58" t="str">
        <f>IF(Meldung!F31="","",Meldung!F31)</f>
        <v/>
      </c>
      <c r="F8" s="60" t="str">
        <f>IF(Meldung!G31="","",Meldung!G31)</f>
        <v/>
      </c>
      <c r="G8" s="6" t="str">
        <f>IF(AND(Meldung!E31="m",Meldung!H31&lt;&gt;""),Meldung!H31,"")</f>
        <v/>
      </c>
      <c r="H8" s="6" t="str">
        <f>IF(AND(Meldung!E31="w",Meldung!H31&lt;&gt;""),Meldung!H31,"")</f>
        <v/>
      </c>
      <c r="I8" s="6" t="str">
        <f>IF(AND(Meldung!E31="m",Meldung!L31&lt;&gt;""),Meldung!L31,"")</f>
        <v/>
      </c>
      <c r="J8" s="6" t="str">
        <f>IF(AND(Meldung!E31="m",Meldung!N31&lt;&gt;""),Meldung!N31+$A$2-1,"")</f>
        <v/>
      </c>
      <c r="K8" s="6" t="str">
        <f>IF(AND(Meldung!E31="w",Meldung!L31&lt;&gt;""),Meldung!L31,"")</f>
        <v/>
      </c>
      <c r="L8" s="6" t="str">
        <f>IF(AND(Meldung!E31="w",Meldung!M31&lt;&gt;""),Meldung!M31+$A$2-1,"")</f>
        <v/>
      </c>
      <c r="M8" s="6" t="str">
        <f>IF(Meldung!O31="","",Meldung!O31)</f>
        <v/>
      </c>
      <c r="N8" s="6" t="str">
        <f>IF(Meldung!P31&lt;&gt;"",Meldung!P31+$A$2-1,"")</f>
        <v/>
      </c>
      <c r="O8" s="14" t="str">
        <f>IF(Meldung!R31="","",Meldung!R31)</f>
        <v/>
      </c>
      <c r="P8" s="14" t="str">
        <f>IF(Meldung!S31="","",Meldung!S31)</f>
        <v/>
      </c>
      <c r="Q8" s="14" t="str">
        <f>IF(Meldung!Q31="","",Meldung!Q31)</f>
        <v/>
      </c>
      <c r="R8" s="58" t="str">
        <f>IF(B8="","",Meldung!F$1)</f>
        <v/>
      </c>
    </row>
    <row r="9" spans="1:18" x14ac:dyDescent="0.25">
      <c r="A9" s="6">
        <f t="shared" si="0"/>
        <v>8</v>
      </c>
      <c r="B9" s="14" t="str">
        <f>IF(Meldung!C32="","",Meldung!C32)</f>
        <v/>
      </c>
      <c r="C9" s="14" t="str">
        <f>IF(Meldung!B32="","",Meldung!B32)</f>
        <v/>
      </c>
      <c r="D9" s="14" t="str">
        <f>IF(Meldung!E32="","",Meldung!E32)</f>
        <v/>
      </c>
      <c r="E9" s="58" t="str">
        <f>IF(Meldung!F32="","",Meldung!F32)</f>
        <v/>
      </c>
      <c r="F9" s="60" t="str">
        <f>IF(Meldung!G32="","",Meldung!G32)</f>
        <v/>
      </c>
      <c r="G9" s="6" t="str">
        <f>IF(AND(Meldung!E32="m",Meldung!H32&lt;&gt;""),Meldung!H32,"")</f>
        <v/>
      </c>
      <c r="H9" s="6" t="str">
        <f>IF(AND(Meldung!E32="w",Meldung!H32&lt;&gt;""),Meldung!H32,"")</f>
        <v/>
      </c>
      <c r="I9" s="6" t="str">
        <f>IF(AND(Meldung!E32="m",Meldung!L32&lt;&gt;""),Meldung!L32,"")</f>
        <v/>
      </c>
      <c r="J9" s="6" t="str">
        <f>IF(AND(Meldung!E32="m",Meldung!N32&lt;&gt;""),Meldung!N32+$A$2-1,"")</f>
        <v/>
      </c>
      <c r="K9" s="6" t="str">
        <f>IF(AND(Meldung!E32="w",Meldung!L32&lt;&gt;""),Meldung!L32,"")</f>
        <v/>
      </c>
      <c r="L9" s="6" t="str">
        <f>IF(AND(Meldung!E32="w",Meldung!M32&lt;&gt;""),Meldung!M32+$A$2-1,"")</f>
        <v/>
      </c>
      <c r="M9" s="6" t="str">
        <f>IF(Meldung!O32="","",Meldung!O32)</f>
        <v/>
      </c>
      <c r="N9" s="6" t="str">
        <f>IF(Meldung!P32&lt;&gt;"",Meldung!P32+$A$2-1,"")</f>
        <v/>
      </c>
      <c r="O9" s="14" t="str">
        <f>IF(Meldung!R32="","",Meldung!R32)</f>
        <v/>
      </c>
      <c r="P9" s="14" t="str">
        <f>IF(Meldung!S32="","",Meldung!S32)</f>
        <v/>
      </c>
      <c r="Q9" s="14" t="str">
        <f>IF(Meldung!Q32="","",Meldung!Q32)</f>
        <v/>
      </c>
      <c r="R9" s="58" t="str">
        <f>IF(B9="","",Meldung!F$1)</f>
        <v/>
      </c>
    </row>
    <row r="10" spans="1:18" x14ac:dyDescent="0.25">
      <c r="A10" s="6">
        <f t="shared" si="0"/>
        <v>9</v>
      </c>
      <c r="B10" s="14" t="str">
        <f>IF(Meldung!C33="","",Meldung!C33)</f>
        <v/>
      </c>
      <c r="C10" s="14" t="str">
        <f>IF(Meldung!B33="","",Meldung!B33)</f>
        <v/>
      </c>
      <c r="D10" s="14" t="str">
        <f>IF(Meldung!E33="","",Meldung!E33)</f>
        <v/>
      </c>
      <c r="E10" s="58" t="str">
        <f>IF(Meldung!F33="","",Meldung!F33)</f>
        <v/>
      </c>
      <c r="F10" s="60" t="str">
        <f>IF(Meldung!G33="","",Meldung!G33)</f>
        <v/>
      </c>
      <c r="G10" s="6" t="str">
        <f>IF(AND(Meldung!E33="m",Meldung!H33&lt;&gt;""),Meldung!H33,"")</f>
        <v/>
      </c>
      <c r="H10" s="6" t="str">
        <f>IF(AND(Meldung!E33="w",Meldung!H33&lt;&gt;""),Meldung!H33,"")</f>
        <v/>
      </c>
      <c r="I10" s="6" t="str">
        <f>IF(AND(Meldung!E33="m",Meldung!L33&lt;&gt;""),Meldung!L33,"")</f>
        <v/>
      </c>
      <c r="J10" s="6" t="str">
        <f>IF(AND(Meldung!E33="m",Meldung!N33&lt;&gt;""),Meldung!N33+$A$2-1,"")</f>
        <v/>
      </c>
      <c r="K10" s="6" t="str">
        <f>IF(AND(Meldung!E33="w",Meldung!L33&lt;&gt;""),Meldung!L33,"")</f>
        <v/>
      </c>
      <c r="L10" s="6" t="str">
        <f>IF(AND(Meldung!E33="w",Meldung!M33&lt;&gt;""),Meldung!M33+$A$2-1,"")</f>
        <v/>
      </c>
      <c r="M10" s="6" t="str">
        <f>IF(Meldung!O33="","",Meldung!O33)</f>
        <v/>
      </c>
      <c r="N10" s="6" t="str">
        <f>IF(Meldung!P33&lt;&gt;"",Meldung!P33+$A$2-1,"")</f>
        <v/>
      </c>
      <c r="O10" s="14" t="str">
        <f>IF(Meldung!R33="","",Meldung!R33)</f>
        <v/>
      </c>
      <c r="P10" s="14" t="str">
        <f>IF(Meldung!S33="","",Meldung!S33)</f>
        <v/>
      </c>
      <c r="Q10" s="14" t="str">
        <f>IF(Meldung!Q33="","",Meldung!Q33)</f>
        <v/>
      </c>
      <c r="R10" s="58" t="str">
        <f>IF(B10="","",Meldung!F$1)</f>
        <v/>
      </c>
    </row>
    <row r="11" spans="1:18" x14ac:dyDescent="0.25">
      <c r="A11" s="6">
        <f t="shared" si="0"/>
        <v>10</v>
      </c>
      <c r="B11" s="14" t="str">
        <f>IF(Meldung!C34="","",Meldung!C34)</f>
        <v/>
      </c>
      <c r="C11" s="14" t="str">
        <f>IF(Meldung!B34="","",Meldung!B34)</f>
        <v/>
      </c>
      <c r="D11" s="14" t="str">
        <f>IF(Meldung!E34="","",Meldung!E34)</f>
        <v/>
      </c>
      <c r="E11" s="58" t="str">
        <f>IF(Meldung!F34="","",Meldung!F34)</f>
        <v/>
      </c>
      <c r="F11" s="60" t="str">
        <f>IF(Meldung!G34="","",Meldung!G34)</f>
        <v/>
      </c>
      <c r="G11" s="6" t="str">
        <f>IF(AND(Meldung!E34="m",Meldung!H34&lt;&gt;""),Meldung!H34,"")</f>
        <v/>
      </c>
      <c r="H11" s="6" t="str">
        <f>IF(AND(Meldung!E34="w",Meldung!H34&lt;&gt;""),Meldung!H34,"")</f>
        <v/>
      </c>
      <c r="I11" s="6" t="str">
        <f>IF(AND(Meldung!E34="m",Meldung!L34&lt;&gt;""),Meldung!L34,"")</f>
        <v/>
      </c>
      <c r="J11" s="6" t="str">
        <f>IF(AND(Meldung!E34="m",Meldung!N34&lt;&gt;""),Meldung!N34+$A$2-1,"")</f>
        <v/>
      </c>
      <c r="K11" s="6" t="str">
        <f>IF(AND(Meldung!E34="w",Meldung!L34&lt;&gt;""),Meldung!L34,"")</f>
        <v/>
      </c>
      <c r="L11" s="6" t="str">
        <f>IF(AND(Meldung!E34="w",Meldung!M34&lt;&gt;""),Meldung!M34+$A$2-1,"")</f>
        <v/>
      </c>
      <c r="M11" s="6" t="str">
        <f>IF(Meldung!O34="","",Meldung!O34)</f>
        <v/>
      </c>
      <c r="N11" s="6" t="str">
        <f>IF(Meldung!P34&lt;&gt;"",Meldung!P34+$A$2-1,"")</f>
        <v/>
      </c>
      <c r="O11" s="14" t="str">
        <f>IF(Meldung!R34="","",Meldung!R34)</f>
        <v/>
      </c>
      <c r="P11" s="14" t="str">
        <f>IF(Meldung!S34="","",Meldung!S34)</f>
        <v/>
      </c>
      <c r="Q11" s="14" t="str">
        <f>IF(Meldung!Q34="","",Meldung!Q34)</f>
        <v/>
      </c>
      <c r="R11" s="58" t="str">
        <f>IF(B11="","",Meldung!F$1)</f>
        <v/>
      </c>
    </row>
    <row r="12" spans="1:18" x14ac:dyDescent="0.25">
      <c r="A12" s="6">
        <f t="shared" si="0"/>
        <v>11</v>
      </c>
      <c r="B12" s="14" t="str">
        <f>IF(Meldung!C35="","",Meldung!C35)</f>
        <v/>
      </c>
      <c r="C12" s="14" t="str">
        <f>IF(Meldung!B35="","",Meldung!B35)</f>
        <v/>
      </c>
      <c r="D12" s="14" t="str">
        <f>IF(Meldung!E35="","",Meldung!E35)</f>
        <v/>
      </c>
      <c r="E12" s="58" t="str">
        <f>IF(Meldung!F35="","",Meldung!F35)</f>
        <v/>
      </c>
      <c r="F12" s="60" t="str">
        <f>IF(Meldung!G35="","",Meldung!G35)</f>
        <v/>
      </c>
      <c r="G12" s="6" t="str">
        <f>IF(AND(Meldung!E35="m",Meldung!H35&lt;&gt;""),Meldung!H35,"")</f>
        <v/>
      </c>
      <c r="H12" s="6" t="str">
        <f>IF(AND(Meldung!E35="w",Meldung!H35&lt;&gt;""),Meldung!H35,"")</f>
        <v/>
      </c>
      <c r="I12" s="6" t="str">
        <f>IF(AND(Meldung!E35="m",Meldung!L35&lt;&gt;""),Meldung!L35,"")</f>
        <v/>
      </c>
      <c r="J12" s="6" t="str">
        <f>IF(AND(Meldung!E35="m",Meldung!N35&lt;&gt;""),Meldung!N35+$A$2-1,"")</f>
        <v/>
      </c>
      <c r="K12" s="6" t="str">
        <f>IF(AND(Meldung!E35="w",Meldung!L35&lt;&gt;""),Meldung!L35,"")</f>
        <v/>
      </c>
      <c r="L12" s="6" t="str">
        <f>IF(AND(Meldung!E35="w",Meldung!M35&lt;&gt;""),Meldung!M35+$A$2-1,"")</f>
        <v/>
      </c>
      <c r="M12" s="6" t="str">
        <f>IF(Meldung!O35="","",Meldung!O35)</f>
        <v/>
      </c>
      <c r="N12" s="6" t="str">
        <f>IF(Meldung!P35&lt;&gt;"",Meldung!P35+$A$2-1,"")</f>
        <v/>
      </c>
      <c r="O12" s="14" t="str">
        <f>IF(Meldung!R35="","",Meldung!R35)</f>
        <v/>
      </c>
      <c r="P12" s="14" t="str">
        <f>IF(Meldung!S35="","",Meldung!S35)</f>
        <v/>
      </c>
      <c r="Q12" s="14" t="str">
        <f>IF(Meldung!Q35="","",Meldung!Q35)</f>
        <v/>
      </c>
      <c r="R12" s="58" t="str">
        <f>IF(B12="","",Meldung!F$1)</f>
        <v/>
      </c>
    </row>
    <row r="13" spans="1:18" x14ac:dyDescent="0.25">
      <c r="A13" s="6">
        <f t="shared" si="0"/>
        <v>12</v>
      </c>
      <c r="B13" s="14" t="str">
        <f>IF(Meldung!C36="","",Meldung!C36)</f>
        <v/>
      </c>
      <c r="C13" s="14" t="str">
        <f>IF(Meldung!B36="","",Meldung!B36)</f>
        <v/>
      </c>
      <c r="D13" s="14" t="str">
        <f>IF(Meldung!E36="","",Meldung!E36)</f>
        <v/>
      </c>
      <c r="E13" s="58" t="str">
        <f>IF(Meldung!F36="","",Meldung!F36)</f>
        <v/>
      </c>
      <c r="F13" s="60" t="str">
        <f>IF(Meldung!G36="","",Meldung!G36)</f>
        <v/>
      </c>
      <c r="G13" s="6" t="str">
        <f>IF(AND(Meldung!E36="m",Meldung!H36&lt;&gt;""),Meldung!H36,"")</f>
        <v/>
      </c>
      <c r="H13" s="6" t="str">
        <f>IF(AND(Meldung!E36="w",Meldung!H36&lt;&gt;""),Meldung!H36,"")</f>
        <v/>
      </c>
      <c r="I13" s="6" t="str">
        <f>IF(AND(Meldung!E36="m",Meldung!L36&lt;&gt;""),Meldung!L36,"")</f>
        <v/>
      </c>
      <c r="J13" s="6" t="str">
        <f>IF(AND(Meldung!E36="m",Meldung!N36&lt;&gt;""),Meldung!N36+$A$2-1,"")</f>
        <v/>
      </c>
      <c r="K13" s="6" t="str">
        <f>IF(AND(Meldung!E36="w",Meldung!L36&lt;&gt;""),Meldung!L36,"")</f>
        <v/>
      </c>
      <c r="L13" s="6" t="str">
        <f>IF(AND(Meldung!E36="w",Meldung!M36&lt;&gt;""),Meldung!M36+$A$2-1,"")</f>
        <v/>
      </c>
      <c r="M13" s="6" t="str">
        <f>IF(Meldung!O36="","",Meldung!O36)</f>
        <v/>
      </c>
      <c r="N13" s="6" t="str">
        <f>IF(Meldung!P36&lt;&gt;"",Meldung!P36+$A$2-1,"")</f>
        <v/>
      </c>
      <c r="O13" s="14" t="str">
        <f>IF(Meldung!R36="","",Meldung!R36)</f>
        <v/>
      </c>
      <c r="P13" s="14" t="str">
        <f>IF(Meldung!S36="","",Meldung!S36)</f>
        <v/>
      </c>
      <c r="Q13" s="14" t="str">
        <f>IF(Meldung!Q36="","",Meldung!Q36)</f>
        <v/>
      </c>
      <c r="R13" s="58" t="str">
        <f>IF(B13="","",Meldung!F$1)</f>
        <v/>
      </c>
    </row>
    <row r="14" spans="1:18" x14ac:dyDescent="0.25">
      <c r="A14" s="6">
        <f t="shared" si="0"/>
        <v>13</v>
      </c>
      <c r="B14" s="14" t="str">
        <f>IF(Meldung!C37="","",Meldung!C37)</f>
        <v/>
      </c>
      <c r="C14" s="14" t="str">
        <f>IF(Meldung!B37="","",Meldung!B37)</f>
        <v/>
      </c>
      <c r="D14" s="14" t="str">
        <f>IF(Meldung!E37="","",Meldung!E37)</f>
        <v/>
      </c>
      <c r="E14" s="58" t="str">
        <f>IF(Meldung!F37="","",Meldung!F37)</f>
        <v/>
      </c>
      <c r="F14" s="60" t="str">
        <f>IF(Meldung!G37="","",Meldung!G37)</f>
        <v/>
      </c>
      <c r="G14" s="6" t="str">
        <f>IF(AND(Meldung!E37="m",Meldung!H37&lt;&gt;""),Meldung!H37,"")</f>
        <v/>
      </c>
      <c r="H14" s="6" t="str">
        <f>IF(AND(Meldung!E37="w",Meldung!H37&lt;&gt;""),Meldung!H37,"")</f>
        <v/>
      </c>
      <c r="I14" s="6" t="str">
        <f>IF(AND(Meldung!E37="m",Meldung!L37&lt;&gt;""),Meldung!L37,"")</f>
        <v/>
      </c>
      <c r="J14" s="6" t="str">
        <f>IF(AND(Meldung!E37="m",Meldung!N37&lt;&gt;""),Meldung!N37+$A$2-1,"")</f>
        <v/>
      </c>
      <c r="K14" s="6" t="str">
        <f>IF(AND(Meldung!E37="w",Meldung!L37&lt;&gt;""),Meldung!L37,"")</f>
        <v/>
      </c>
      <c r="L14" s="6" t="str">
        <f>IF(AND(Meldung!E37="w",Meldung!M37&lt;&gt;""),Meldung!M37+$A$2-1,"")</f>
        <v/>
      </c>
      <c r="M14" s="6" t="str">
        <f>IF(Meldung!O37="","",Meldung!O37)</f>
        <v/>
      </c>
      <c r="N14" s="6" t="str">
        <f>IF(Meldung!P37&lt;&gt;"",Meldung!P37+$A$2-1,"")</f>
        <v/>
      </c>
      <c r="O14" s="14" t="str">
        <f>IF(Meldung!R37="","",Meldung!R37)</f>
        <v/>
      </c>
      <c r="P14" s="14" t="str">
        <f>IF(Meldung!S37="","",Meldung!S37)</f>
        <v/>
      </c>
      <c r="Q14" s="14" t="str">
        <f>IF(Meldung!Q37="","",Meldung!Q37)</f>
        <v/>
      </c>
      <c r="R14" s="58" t="str">
        <f>IF(B14="","",Meldung!F$1)</f>
        <v/>
      </c>
    </row>
    <row r="15" spans="1:18" x14ac:dyDescent="0.25">
      <c r="A15" s="6">
        <f t="shared" si="0"/>
        <v>14</v>
      </c>
      <c r="B15" s="14" t="str">
        <f>IF(Meldung!C38="","",Meldung!C38)</f>
        <v/>
      </c>
      <c r="C15" s="14" t="str">
        <f>IF(Meldung!B38="","",Meldung!B38)</f>
        <v/>
      </c>
      <c r="D15" s="14" t="str">
        <f>IF(Meldung!E38="","",Meldung!E38)</f>
        <v/>
      </c>
      <c r="E15" s="58" t="str">
        <f>IF(Meldung!F38="","",Meldung!F38)</f>
        <v/>
      </c>
      <c r="F15" s="60" t="str">
        <f>IF(Meldung!G38="","",Meldung!G38)</f>
        <v/>
      </c>
      <c r="G15" s="6" t="str">
        <f>IF(AND(Meldung!E38="m",Meldung!H38&lt;&gt;""),Meldung!H38,"")</f>
        <v/>
      </c>
      <c r="H15" s="6" t="str">
        <f>IF(AND(Meldung!E38="w",Meldung!H38&lt;&gt;""),Meldung!H38,"")</f>
        <v/>
      </c>
      <c r="I15" s="6" t="str">
        <f>IF(AND(Meldung!E38="m",Meldung!L38&lt;&gt;""),Meldung!L38,"")</f>
        <v/>
      </c>
      <c r="J15" s="6" t="str">
        <f>IF(AND(Meldung!E38="m",Meldung!N38&lt;&gt;""),Meldung!N38+$A$2-1,"")</f>
        <v/>
      </c>
      <c r="K15" s="6" t="str">
        <f>IF(AND(Meldung!E38="w",Meldung!L38&lt;&gt;""),Meldung!L38,"")</f>
        <v/>
      </c>
      <c r="L15" s="6" t="str">
        <f>IF(AND(Meldung!E38="w",Meldung!M38&lt;&gt;""),Meldung!M38+$A$2-1,"")</f>
        <v/>
      </c>
      <c r="M15" s="6" t="str">
        <f>IF(Meldung!O38="","",Meldung!O38)</f>
        <v/>
      </c>
      <c r="N15" s="6" t="str">
        <f>IF(Meldung!P38&lt;&gt;"",Meldung!P38+$A$2-1,"")</f>
        <v/>
      </c>
      <c r="O15" s="14" t="str">
        <f>IF(Meldung!R38="","",Meldung!R38)</f>
        <v/>
      </c>
      <c r="P15" s="14" t="str">
        <f>IF(Meldung!S38="","",Meldung!S38)</f>
        <v/>
      </c>
      <c r="Q15" s="14" t="str">
        <f>IF(Meldung!Q38="","",Meldung!Q38)</f>
        <v/>
      </c>
      <c r="R15" s="58" t="str">
        <f>IF(B15="","",Meldung!F$1)</f>
        <v/>
      </c>
    </row>
    <row r="16" spans="1:18" x14ac:dyDescent="0.25">
      <c r="A16" s="6">
        <f t="shared" si="0"/>
        <v>15</v>
      </c>
      <c r="B16" s="14" t="str">
        <f>IF(Meldung!C39="","",Meldung!C39)</f>
        <v/>
      </c>
      <c r="C16" s="14" t="str">
        <f>IF(Meldung!B39="","",Meldung!B39)</f>
        <v/>
      </c>
      <c r="D16" s="14" t="str">
        <f>IF(Meldung!E39="","",Meldung!E39)</f>
        <v/>
      </c>
      <c r="E16" s="58" t="str">
        <f>IF(Meldung!F39="","",Meldung!F39)</f>
        <v/>
      </c>
      <c r="F16" s="60" t="str">
        <f>IF(Meldung!G39="","",Meldung!G39)</f>
        <v/>
      </c>
      <c r="G16" s="6" t="str">
        <f>IF(AND(Meldung!E39="m",Meldung!H39&lt;&gt;""),Meldung!H39,"")</f>
        <v/>
      </c>
      <c r="H16" s="6" t="str">
        <f>IF(AND(Meldung!E39="w",Meldung!H39&lt;&gt;""),Meldung!H39,"")</f>
        <v/>
      </c>
      <c r="I16" s="6" t="str">
        <f>IF(AND(Meldung!E39="m",Meldung!L39&lt;&gt;""),Meldung!L39,"")</f>
        <v/>
      </c>
      <c r="J16" s="6" t="str">
        <f>IF(AND(Meldung!E39="m",Meldung!N39&lt;&gt;""),Meldung!N39+$A$2-1,"")</f>
        <v/>
      </c>
      <c r="K16" s="6" t="str">
        <f>IF(AND(Meldung!E39="w",Meldung!L39&lt;&gt;""),Meldung!L39,"")</f>
        <v/>
      </c>
      <c r="L16" s="6" t="str">
        <f>IF(AND(Meldung!E39="w",Meldung!M39&lt;&gt;""),Meldung!M39+$A$2-1,"")</f>
        <v/>
      </c>
      <c r="M16" s="6" t="str">
        <f>IF(Meldung!O39="","",Meldung!O39)</f>
        <v/>
      </c>
      <c r="N16" s="6" t="str">
        <f>IF(Meldung!P39&lt;&gt;"",Meldung!P39+$A$2-1,"")</f>
        <v/>
      </c>
      <c r="O16" s="14" t="str">
        <f>IF(Meldung!R39="","",Meldung!R39)</f>
        <v/>
      </c>
      <c r="P16" s="14" t="str">
        <f>IF(Meldung!S39="","",Meldung!S39)</f>
        <v/>
      </c>
      <c r="Q16" s="14" t="str">
        <f>IF(Meldung!Q39="","",Meldung!Q39)</f>
        <v/>
      </c>
      <c r="R16" s="58" t="str">
        <f>IF(B16="","",Meldung!F$1)</f>
        <v/>
      </c>
    </row>
    <row r="17" spans="1:18" x14ac:dyDescent="0.25">
      <c r="A17" s="6">
        <f t="shared" si="0"/>
        <v>16</v>
      </c>
      <c r="B17" s="14" t="str">
        <f>IF(Meldung!C40="","",Meldung!C40)</f>
        <v/>
      </c>
      <c r="C17" s="14" t="str">
        <f>IF(Meldung!B40="","",Meldung!B40)</f>
        <v/>
      </c>
      <c r="D17" s="14" t="str">
        <f>IF(Meldung!E40="","",Meldung!E40)</f>
        <v/>
      </c>
      <c r="E17" s="58" t="str">
        <f>IF(Meldung!F40="","",Meldung!F40)</f>
        <v/>
      </c>
      <c r="F17" s="60" t="str">
        <f>IF(Meldung!G40="","",Meldung!G40)</f>
        <v/>
      </c>
      <c r="G17" s="6" t="str">
        <f>IF(AND(Meldung!E40="m",Meldung!H40&lt;&gt;""),Meldung!H40,"")</f>
        <v/>
      </c>
      <c r="H17" s="6" t="str">
        <f>IF(AND(Meldung!E40="w",Meldung!H40&lt;&gt;""),Meldung!H40,"")</f>
        <v/>
      </c>
      <c r="I17" s="6" t="str">
        <f>IF(AND(Meldung!E40="m",Meldung!L40&lt;&gt;""),Meldung!L40,"")</f>
        <v/>
      </c>
      <c r="J17" s="6" t="str">
        <f>IF(AND(Meldung!E40="m",Meldung!N40&lt;&gt;""),Meldung!N40+$A$2-1,"")</f>
        <v/>
      </c>
      <c r="K17" s="6" t="str">
        <f>IF(AND(Meldung!E40="w",Meldung!L40&lt;&gt;""),Meldung!L40,"")</f>
        <v/>
      </c>
      <c r="L17" s="6" t="str">
        <f>IF(AND(Meldung!E40="w",Meldung!M40&lt;&gt;""),Meldung!M40+$A$2-1,"")</f>
        <v/>
      </c>
      <c r="M17" s="6" t="str">
        <f>IF(Meldung!O40="","",Meldung!O40)</f>
        <v/>
      </c>
      <c r="N17" s="6" t="str">
        <f>IF(Meldung!P40&lt;&gt;"",Meldung!P40+$A$2-1,"")</f>
        <v/>
      </c>
      <c r="O17" s="14" t="str">
        <f>IF(Meldung!R40="","",Meldung!R40)</f>
        <v/>
      </c>
      <c r="P17" s="14" t="str">
        <f>IF(Meldung!S40="","",Meldung!S40)</f>
        <v/>
      </c>
      <c r="Q17" s="14" t="str">
        <f>IF(Meldung!Q40="","",Meldung!Q40)</f>
        <v/>
      </c>
      <c r="R17" s="58" t="str">
        <f>IF(B17="","",Meldung!F$1)</f>
        <v/>
      </c>
    </row>
    <row r="18" spans="1:18" x14ac:dyDescent="0.25">
      <c r="A18" s="6">
        <f t="shared" si="0"/>
        <v>17</v>
      </c>
      <c r="B18" s="14" t="str">
        <f>IF(Meldung!C41="","",Meldung!C41)</f>
        <v/>
      </c>
      <c r="C18" s="14" t="str">
        <f>IF(Meldung!B41="","",Meldung!B41)</f>
        <v/>
      </c>
      <c r="D18" s="14" t="str">
        <f>IF(Meldung!E41="","",Meldung!E41)</f>
        <v/>
      </c>
      <c r="E18" s="58" t="str">
        <f>IF(Meldung!F41="","",Meldung!F41)</f>
        <v/>
      </c>
      <c r="F18" s="60" t="str">
        <f>IF(Meldung!G41="","",Meldung!G41)</f>
        <v/>
      </c>
      <c r="G18" s="6" t="str">
        <f>IF(AND(Meldung!E41="m",Meldung!H41&lt;&gt;""),Meldung!H41,"")</f>
        <v/>
      </c>
      <c r="H18" s="6" t="str">
        <f>IF(AND(Meldung!E41="w",Meldung!H41&lt;&gt;""),Meldung!H41,"")</f>
        <v/>
      </c>
      <c r="I18" s="6" t="str">
        <f>IF(AND(Meldung!E41="m",Meldung!L41&lt;&gt;""),Meldung!L41,"")</f>
        <v/>
      </c>
      <c r="J18" s="6" t="str">
        <f>IF(AND(Meldung!E41="m",Meldung!N41&lt;&gt;""),Meldung!N41+$A$2-1,"")</f>
        <v/>
      </c>
      <c r="K18" s="6" t="str">
        <f>IF(AND(Meldung!E41="w",Meldung!L41&lt;&gt;""),Meldung!L41,"")</f>
        <v/>
      </c>
      <c r="L18" s="6" t="str">
        <f>IF(AND(Meldung!E41="w",Meldung!M41&lt;&gt;""),Meldung!M41+$A$2-1,"")</f>
        <v/>
      </c>
      <c r="M18" s="6" t="str">
        <f>IF(Meldung!O41="","",Meldung!O41)</f>
        <v/>
      </c>
      <c r="N18" s="6" t="str">
        <f>IF(Meldung!P41&lt;&gt;"",Meldung!P41+$A$2-1,"")</f>
        <v/>
      </c>
      <c r="O18" s="14" t="str">
        <f>IF(Meldung!R41="","",Meldung!R41)</f>
        <v/>
      </c>
      <c r="P18" s="14" t="str">
        <f>IF(Meldung!S41="","",Meldung!S41)</f>
        <v/>
      </c>
      <c r="Q18" s="14" t="str">
        <f>IF(Meldung!Q41="","",Meldung!Q41)</f>
        <v/>
      </c>
      <c r="R18" s="58" t="str">
        <f>IF(B18="","",Meldung!F$1)</f>
        <v/>
      </c>
    </row>
    <row r="19" spans="1:18" x14ac:dyDescent="0.25">
      <c r="A19" s="6">
        <f t="shared" si="0"/>
        <v>18</v>
      </c>
      <c r="B19" s="14" t="str">
        <f>IF(Meldung!C42="","",Meldung!C42)</f>
        <v/>
      </c>
      <c r="C19" s="14" t="str">
        <f>IF(Meldung!B42="","",Meldung!B42)</f>
        <v/>
      </c>
      <c r="D19" s="14" t="str">
        <f>IF(Meldung!E42="","",Meldung!E42)</f>
        <v/>
      </c>
      <c r="E19" s="58" t="str">
        <f>IF(Meldung!F42="","",Meldung!F42)</f>
        <v/>
      </c>
      <c r="F19" s="60" t="str">
        <f>IF(Meldung!G42="","",Meldung!G42)</f>
        <v/>
      </c>
      <c r="G19" s="6" t="str">
        <f>IF(AND(Meldung!E42="m",Meldung!H42&lt;&gt;""),Meldung!H42,"")</f>
        <v/>
      </c>
      <c r="H19" s="6" t="str">
        <f>IF(AND(Meldung!E42="w",Meldung!H42&lt;&gt;""),Meldung!H42,"")</f>
        <v/>
      </c>
      <c r="I19" s="6" t="str">
        <f>IF(AND(Meldung!E42="m",Meldung!L42&lt;&gt;""),Meldung!L42,"")</f>
        <v/>
      </c>
      <c r="J19" s="6" t="str">
        <f>IF(AND(Meldung!E42="m",Meldung!N42&lt;&gt;""),Meldung!N42+$A$2-1,"")</f>
        <v/>
      </c>
      <c r="K19" s="6" t="str">
        <f>IF(AND(Meldung!E42="w",Meldung!L42&lt;&gt;""),Meldung!L42,"")</f>
        <v/>
      </c>
      <c r="L19" s="6" t="str">
        <f>IF(AND(Meldung!E42="w",Meldung!M42&lt;&gt;""),Meldung!M42+$A$2-1,"")</f>
        <v/>
      </c>
      <c r="M19" s="6" t="str">
        <f>IF(Meldung!O42="","",Meldung!O42)</f>
        <v/>
      </c>
      <c r="N19" s="6" t="str">
        <f>IF(Meldung!P42&lt;&gt;"",Meldung!P42+$A$2-1,"")</f>
        <v/>
      </c>
      <c r="O19" s="14" t="str">
        <f>IF(Meldung!R42="","",Meldung!R42)</f>
        <v/>
      </c>
      <c r="P19" s="14" t="str">
        <f>IF(Meldung!S42="","",Meldung!S42)</f>
        <v/>
      </c>
      <c r="Q19" s="14" t="str">
        <f>IF(Meldung!Q42="","",Meldung!Q42)</f>
        <v/>
      </c>
      <c r="R19" s="58" t="str">
        <f>IF(B19="","",Meldung!F$1)</f>
        <v/>
      </c>
    </row>
    <row r="20" spans="1:18" x14ac:dyDescent="0.25">
      <c r="A20" s="6">
        <f t="shared" si="0"/>
        <v>19</v>
      </c>
      <c r="B20" s="14" t="str">
        <f>IF(Meldung!C43="","",Meldung!C43)</f>
        <v/>
      </c>
      <c r="C20" s="14" t="str">
        <f>IF(Meldung!B43="","",Meldung!B43)</f>
        <v/>
      </c>
      <c r="D20" s="14" t="str">
        <f>IF(Meldung!E43="","",Meldung!E43)</f>
        <v/>
      </c>
      <c r="E20" s="58" t="str">
        <f>IF(Meldung!F43="","",Meldung!F43)</f>
        <v/>
      </c>
      <c r="F20" s="60" t="str">
        <f>IF(Meldung!G43="","",Meldung!G43)</f>
        <v/>
      </c>
      <c r="G20" s="6" t="str">
        <f>IF(AND(Meldung!E43="m",Meldung!H43&lt;&gt;""),Meldung!H43,"")</f>
        <v/>
      </c>
      <c r="H20" s="6" t="str">
        <f>IF(AND(Meldung!E43="w",Meldung!H43&lt;&gt;""),Meldung!H43,"")</f>
        <v/>
      </c>
      <c r="I20" s="6" t="str">
        <f>IF(AND(Meldung!E43="m",Meldung!L43&lt;&gt;""),Meldung!L43,"")</f>
        <v/>
      </c>
      <c r="J20" s="6" t="str">
        <f>IF(AND(Meldung!E43="m",Meldung!N43&lt;&gt;""),Meldung!N43+$A$2-1,"")</f>
        <v/>
      </c>
      <c r="K20" s="6" t="str">
        <f>IF(AND(Meldung!E43="w",Meldung!L43&lt;&gt;""),Meldung!L43,"")</f>
        <v/>
      </c>
      <c r="L20" s="6" t="str">
        <f>IF(AND(Meldung!E43="w",Meldung!M43&lt;&gt;""),Meldung!M43+$A$2-1,"")</f>
        <v/>
      </c>
      <c r="M20" s="6" t="str">
        <f>IF(Meldung!O43="","",Meldung!O43)</f>
        <v/>
      </c>
      <c r="N20" s="6" t="str">
        <f>IF(Meldung!P43&lt;&gt;"",Meldung!P43+$A$2-1,"")</f>
        <v/>
      </c>
      <c r="O20" s="14" t="str">
        <f>IF(Meldung!R43="","",Meldung!R43)</f>
        <v/>
      </c>
      <c r="P20" s="14" t="str">
        <f>IF(Meldung!S43="","",Meldung!S43)</f>
        <v/>
      </c>
      <c r="Q20" s="14" t="str">
        <f>IF(Meldung!Q43="","",Meldung!Q43)</f>
        <v/>
      </c>
      <c r="R20" s="58" t="str">
        <f>IF(B20="","",Meldung!F$1)</f>
        <v/>
      </c>
    </row>
    <row r="21" spans="1:18" x14ac:dyDescent="0.25">
      <c r="A21" s="6">
        <f t="shared" si="0"/>
        <v>20</v>
      </c>
      <c r="B21" s="14" t="str">
        <f>IF(Meldung!C44="","",Meldung!C44)</f>
        <v/>
      </c>
      <c r="C21" s="14" t="str">
        <f>IF(Meldung!B44="","",Meldung!B44)</f>
        <v/>
      </c>
      <c r="D21" s="14" t="str">
        <f>IF(Meldung!E44="","",Meldung!E44)</f>
        <v/>
      </c>
      <c r="E21" s="58" t="str">
        <f>IF(Meldung!F44="","",Meldung!F44)</f>
        <v/>
      </c>
      <c r="F21" s="60" t="str">
        <f>IF(Meldung!G44="","",Meldung!G44)</f>
        <v/>
      </c>
      <c r="G21" s="6" t="str">
        <f>IF(AND(Meldung!E44="m",Meldung!H44&lt;&gt;""),Meldung!H44,"")</f>
        <v/>
      </c>
      <c r="H21" s="6" t="str">
        <f>IF(AND(Meldung!E44="w",Meldung!H44&lt;&gt;""),Meldung!H44,"")</f>
        <v/>
      </c>
      <c r="I21" s="6" t="str">
        <f>IF(AND(Meldung!E44="m",Meldung!L44&lt;&gt;""),Meldung!L44,"")</f>
        <v/>
      </c>
      <c r="J21" s="6" t="str">
        <f>IF(AND(Meldung!E44="m",Meldung!N44&lt;&gt;""),Meldung!N44+$A$2-1,"")</f>
        <v/>
      </c>
      <c r="K21" s="6" t="str">
        <f>IF(AND(Meldung!E44="w",Meldung!L44&lt;&gt;""),Meldung!L44,"")</f>
        <v/>
      </c>
      <c r="L21" s="6" t="str">
        <f>IF(AND(Meldung!E44="w",Meldung!M44&lt;&gt;""),Meldung!M44+$A$2-1,"")</f>
        <v/>
      </c>
      <c r="M21" s="6" t="str">
        <f>IF(Meldung!O44="","",Meldung!O44)</f>
        <v/>
      </c>
      <c r="N21" s="6" t="str">
        <f>IF(Meldung!P44&lt;&gt;"",Meldung!P44+$A$2-1,"")</f>
        <v/>
      </c>
      <c r="O21" s="14" t="str">
        <f>IF(Meldung!R44="","",Meldung!R44)</f>
        <v/>
      </c>
      <c r="P21" s="14" t="str">
        <f>IF(Meldung!S44="","",Meldung!S44)</f>
        <v/>
      </c>
      <c r="Q21" s="14" t="str">
        <f>IF(Meldung!Q44="","",Meldung!Q44)</f>
        <v/>
      </c>
      <c r="R21" s="58" t="str">
        <f>IF(B21="","",Meldung!F$1)</f>
        <v/>
      </c>
    </row>
  </sheetData>
  <sheetProtection algorithmName="SHA-512" hashValue="tqmnbe90CO3FqzIimfPv0tfwDYqxpYdPtNcE9S+9MZ59gfj8RlhsZ+8bY6FKV+TvzCWi5aKeLZZwpHQdTj94dg==" saltValue="NdkV5jd/oBPM5keZCxm8uA==" spinCount="100000" sheet="1" objects="1" scenarios="1"/>
  <phoneticPr fontId="0" type="noConversion"/>
  <pageMargins left="0.78740157499999996" right="0.78740157499999996" top="0.984251969" bottom="0.984251969" header="0.5" footer="0.5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Meldung</vt:lpstr>
      <vt:lpstr>Import</vt:lpstr>
      <vt:lpstr>Damendoppel</vt:lpstr>
      <vt:lpstr>Meldung!Druckbereich</vt:lpstr>
      <vt:lpstr>Herrendoppel</vt:lpstr>
      <vt:lpstr>Mixed</vt:lpstr>
    </vt:vector>
  </TitlesOfParts>
  <Company>GECITS-EU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Osten</dc:creator>
  <cp:lastModifiedBy>Dirk</cp:lastModifiedBy>
  <cp:lastPrinted>2010-03-04T06:25:58Z</cp:lastPrinted>
  <dcterms:created xsi:type="dcterms:W3CDTF">2003-05-05T10:20:31Z</dcterms:created>
  <dcterms:modified xsi:type="dcterms:W3CDTF">2019-02-09T10:40:19Z</dcterms:modified>
</cp:coreProperties>
</file>